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sped\Desktop\SKOV\"/>
    </mc:Choice>
  </mc:AlternateContent>
  <workbookProtection workbookPassword="B44F" lockStructure="1"/>
  <bookViews>
    <workbookView xWindow="0" yWindow="0" windowWidth="28770" windowHeight="95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B39" i="7" l="1"/>
  <c r="B29" i="7"/>
  <c r="B21" i="7"/>
  <c r="B9" i="7"/>
  <c r="B47" i="7" s="1"/>
  <c r="B49" i="7" s="1"/>
  <c r="D9" i="12" l="1"/>
  <c r="C40" i="25"/>
  <c r="C28" i="25"/>
  <c r="C43" i="25" l="1"/>
  <c r="C39" i="25" l="1"/>
  <c r="D19" i="25" l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3" i="20"/>
  <c r="C34" i="20"/>
  <c r="D34" i="20"/>
  <c r="C35" i="20"/>
  <c r="D35" i="20"/>
  <c r="C36" i="20"/>
  <c r="D36" i="20"/>
  <c r="C37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/>
  <c r="D44" i="25"/>
  <c r="D41" i="24" s="1"/>
  <c r="D43" i="25"/>
  <c r="D40" i="24" s="1"/>
  <c r="D41" i="25"/>
  <c r="D38" i="24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B24" i="24"/>
  <c r="D26" i="25"/>
  <c r="D23" i="24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/>
  <c r="D15" i="25"/>
  <c r="D12" i="24" s="1"/>
  <c r="D14" i="25"/>
  <c r="D11" i="24" s="1"/>
  <c r="C13" i="25"/>
  <c r="C11" i="25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C12" i="20"/>
  <c r="B28" i="6"/>
  <c r="B28" i="12"/>
  <c r="B26" i="13"/>
  <c r="D41" i="7"/>
  <c r="D40" i="6"/>
  <c r="D42" i="7"/>
  <c r="D41" i="6" s="1"/>
  <c r="D43" i="7"/>
  <c r="D42" i="6" s="1"/>
  <c r="D44" i="7"/>
  <c r="D43" i="6" s="1"/>
  <c r="D45" i="7"/>
  <c r="D44" i="6"/>
  <c r="D46" i="7"/>
  <c r="D45" i="6" s="1"/>
  <c r="D48" i="7"/>
  <c r="D47" i="6" s="1"/>
  <c r="D40" i="7"/>
  <c r="D39" i="6" s="1"/>
  <c r="D30" i="7"/>
  <c r="D29" i="6" s="1"/>
  <c r="D31" i="7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/>
  <c r="D25" i="7"/>
  <c r="D24" i="6" s="1"/>
  <c r="D26" i="7"/>
  <c r="D25" i="6" s="1"/>
  <c r="D27" i="7"/>
  <c r="D26" i="6" s="1"/>
  <c r="D28" i="7"/>
  <c r="D27" i="6" s="1"/>
  <c r="D10" i="7"/>
  <c r="D9" i="6" s="1"/>
  <c r="B38" i="6"/>
  <c r="C9" i="7"/>
  <c r="D9" i="7" s="1"/>
  <c r="D8" i="6" s="1"/>
  <c r="B7" i="13"/>
  <c r="C7" i="13"/>
  <c r="D7" i="13"/>
  <c r="E7" i="13"/>
  <c r="F7" i="13"/>
  <c r="B8" i="13"/>
  <c r="C8" i="13"/>
  <c r="D8" i="13"/>
  <c r="E8" i="13"/>
  <c r="F8" i="13"/>
  <c r="G10" i="12"/>
  <c r="G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/>
  <c r="G14" i="12"/>
  <c r="G12" i="13" s="1"/>
  <c r="G15" i="12"/>
  <c r="G13" i="13" s="1"/>
  <c r="G16" i="12"/>
  <c r="G14" i="13" s="1"/>
  <c r="G17" i="12"/>
  <c r="G15" i="13"/>
  <c r="G18" i="12"/>
  <c r="G16" i="13" s="1"/>
  <c r="G19" i="12"/>
  <c r="G17" i="13" s="1"/>
  <c r="G20" i="12"/>
  <c r="G18" i="13" s="1"/>
  <c r="G21" i="12"/>
  <c r="G19" i="13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 s="1"/>
  <c r="G29" i="12"/>
  <c r="G27" i="13" s="1"/>
  <c r="G30" i="12"/>
  <c r="G28" i="13"/>
  <c r="G31" i="12"/>
  <c r="G29" i="13" s="1"/>
  <c r="G32" i="12"/>
  <c r="G30" i="13" s="1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 s="1"/>
  <c r="G45" i="12"/>
  <c r="G43" i="13"/>
  <c r="G46" i="12"/>
  <c r="G44" i="13" s="1"/>
  <c r="C47" i="12"/>
  <c r="C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D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D39" i="7"/>
  <c r="D38" i="6" s="1"/>
  <c r="E33" i="22"/>
  <c r="E33" i="20" s="1"/>
  <c r="D29" i="7"/>
  <c r="D28" i="6" s="1"/>
  <c r="B34" i="24"/>
  <c r="C40" i="24"/>
  <c r="D27" i="25"/>
  <c r="D24" i="24" s="1"/>
  <c r="B48" i="24"/>
  <c r="B40" i="24"/>
  <c r="C11" i="20"/>
  <c r="B39" i="24"/>
  <c r="B16" i="24"/>
  <c r="C48" i="24" l="1"/>
  <c r="C42" i="25"/>
  <c r="D11" i="22"/>
  <c r="D11" i="20" s="1"/>
  <c r="E11" i="22"/>
  <c r="C47" i="7"/>
  <c r="C49" i="7" s="1"/>
  <c r="C48" i="6" s="1"/>
  <c r="C8" i="6"/>
  <c r="D26" i="13"/>
  <c r="G28" i="12"/>
  <c r="G26" i="13" s="1"/>
  <c r="C24" i="24"/>
  <c r="C34" i="25"/>
  <c r="C31" i="24" s="1"/>
  <c r="C34" i="24"/>
  <c r="C56" i="25"/>
  <c r="C53" i="24" s="1"/>
  <c r="E37" i="22"/>
  <c r="E37" i="20" s="1"/>
  <c r="E20" i="22"/>
  <c r="E20" i="20" s="1"/>
  <c r="E12" i="22"/>
  <c r="E12" i="20" s="1"/>
  <c r="B31" i="24"/>
  <c r="B53" i="24"/>
  <c r="C8" i="24"/>
  <c r="D32" i="22"/>
  <c r="B8" i="24"/>
  <c r="B10" i="24"/>
  <c r="E11" i="20"/>
  <c r="E47" i="12"/>
  <c r="E45" i="13" s="1"/>
  <c r="C10" i="24"/>
  <c r="D12" i="20"/>
  <c r="D11" i="25"/>
  <c r="D8" i="24" s="1"/>
  <c r="C46" i="6" l="1"/>
  <c r="G47" i="12"/>
  <c r="G45" i="13" s="1"/>
  <c r="D56" i="25"/>
  <c r="D53" i="24" s="1"/>
  <c r="C39" i="24"/>
  <c r="D42" i="25"/>
  <c r="D39" i="24" s="1"/>
  <c r="D34" i="25"/>
  <c r="D31" i="24" s="1"/>
  <c r="D41" i="22"/>
  <c r="D32" i="20"/>
  <c r="B46" i="6"/>
  <c r="D47" i="7"/>
  <c r="D46" i="6" s="1"/>
  <c r="C32" i="20"/>
  <c r="E32" i="22"/>
  <c r="E32" i="20" s="1"/>
  <c r="D41" i="20" l="1"/>
  <c r="D43" i="22"/>
  <c r="E41" i="22"/>
  <c r="E41" i="20" s="1"/>
  <c r="C41" i="20"/>
  <c r="B48" i="6"/>
  <c r="D49" i="7"/>
  <c r="D48" i="6" s="1"/>
  <c r="E43" i="22" l="1"/>
  <c r="E43" i="20" s="1"/>
  <c r="C43" i="20"/>
  <c r="D45" i="22"/>
  <c r="D43" i="20"/>
  <c r="D45" i="20" l="1"/>
  <c r="D47" i="22"/>
  <c r="D47" i="20" s="1"/>
  <c r="D49" i="22"/>
  <c r="D49" i="20" s="1"/>
  <c r="E45" i="22"/>
  <c r="E45" i="20" s="1"/>
  <c r="C45" i="20"/>
  <c r="E49" i="22" l="1"/>
  <c r="E49" i="20" s="1"/>
  <c r="C49" i="20"/>
  <c r="C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<sst xmlns="http://schemas.openxmlformats.org/spreadsheetml/2006/main" count="475" uniqueCount="380">
  <si>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</si>
  <si>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</si>
  <si>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</si>
  <si>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</si>
  <si>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</si>
  <si>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</si>
  <si>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</si>
  <si>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</si>
  <si>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</si>
  <si>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</si>
  <si>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</si>
  <si>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</si>
  <si>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</si>
  <si>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</si>
  <si>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</si>
  <si>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</si>
  <si>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</si>
  <si>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</si>
  <si>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</si>
  <si>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</si>
  <si>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</si>
  <si>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</si>
  <si>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</si>
  <si>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</si>
  <si>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</si>
  <si>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</si>
  <si>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</si>
  <si>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</si>
  <si>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</si>
  <si>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</si>
  <si>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</si>
  <si>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</si>
  <si>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</si>
  <si>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</si>
  <si>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</si>
  <si>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</si>
  <si>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</si>
  <si>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</si>
  <si>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</si>
  <si>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</si>
  <si>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</si>
  <si>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</si>
  <si>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</si>
  <si>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</si>
  <si>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</si>
  <si>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</si>
  <si>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</si>
  <si>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</si>
  <si>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</si>
  <si>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</si>
  <si>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</si>
  <si>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</si>
  <si>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</si>
  <si>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</si>
  <si>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</si>
  <si>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</si>
  <si>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</si>
  <si>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</si>
  <si>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</si>
  <si>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</si>
  <si>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</si>
  <si>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</si>
  <si>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</si>
  <si>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</si>
  <si>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</si>
  <si>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</si>
  <si>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</si>
  <si>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</si>
  <si>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</si>
  <si>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</si>
  <si>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</si>
  <si>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</si>
  <si>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</si>
  <si>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</si>
  <si>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</si>
  <si>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</si>
  <si>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</si>
  <si>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</si>
  <si>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</si>
  <si>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</si>
  <si>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</si>
  <si>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</si>
  <si>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</si>
  <si>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</si>
  <si>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</si>
  <si>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</si>
  <si>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</si>
  <si>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</si>
  <si>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</si>
  <si>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</si>
  <si>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</si>
  <si>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</si>
  <si>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</si>
  <si>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</si>
  <si>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</si>
  <si>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</si>
  <si>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</si>
  <si>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</si>
  <si>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</si>
  <si>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</si>
  <si>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</si>
  <si>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</si>
  <si>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</si>
  <si>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</si>
  <si>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</si>
  <si>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</si>
  <si>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</si>
  <si>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</si>
  <si>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</si>
  <si>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</si>
  <si>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</si>
  <si>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</si>
  <si>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</si>
  <si>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</si>
  <si>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</si>
  <si>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</si>
  <si>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</si>
  <si>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</si>
  <si>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</si>
  <si>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</si>
  <si>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</si>
  <si>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</si>
  <si>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</si>
  <si>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</si>
  <si>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</si>
  <si>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</si>
  <si>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</si>
  <si>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</si>
  <si>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</si>
  <si>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</si>
  <si>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</si>
  <si>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</si>
  <si>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</si>
  <si>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</si>
  <si>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</si>
  <si>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</si>
  <si>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</si>
  <si>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</si>
  <si>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</si>
  <si>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</si>
  <si>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</si>
  <si>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</si>
  <si>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</si>
  <si>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</si>
  <si>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</si>
  <si>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</si>
  <si>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</si>
  <si>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</si>
  <si>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</si>
  <si>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</si>
  <si>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</si>
  <si>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</si>
  <si>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</si>
  <si>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</si>
  <si>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</si>
  <si>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</si>
  <si>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</si>
  <si>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</si>
  <si>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</si>
  <si>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</si>
  <si>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</si>
  <si>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</si>
  <si>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</si>
  <si>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</si>
  <si>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</si>
  <si>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</si>
  <si>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</si>
  <si>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</si>
  <si>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</si>
  <si>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</si>
  <si>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</si>
  <si>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</si>
  <si>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</si>
  <si>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</si>
  <si>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</si>
  <si>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</si>
  <si>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</si>
  <si>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</si>
  <si>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</si>
  <si>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</si>
  <si>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</si>
  <si>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</si>
  <si>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</si>
  <si>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</si>
  <si>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</si>
  <si>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</si>
  <si>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</si>
  <si>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</si>
  <si>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</si>
  <si>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</si>
  <si>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</si>
  <si>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</si>
  <si>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</si>
  <si>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</si>
  <si>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</si>
  <si>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</si>
  <si>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</si>
  <si>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</si>
  <si>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</si>
  <si>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</si>
  <si>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</si>
  <si>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</si>
  <si>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</si>
  <si>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</si>
  <si>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</si>
  <si>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</si>
  <si>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</si>
  <si>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</si>
  <si>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</si>
  <si>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</si>
  <si>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</si>
  <si>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</si>
  <si>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</si>
  <si>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</si>
  <si>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</si>
  <si>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</si>
  <si>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</si>
  <si>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</si>
  <si>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</si>
  <si>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</si>
  <si>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</si>
  <si>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</si>
  <si>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</si>
  <si>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</si>
  <si>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</si>
  <si>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</si>
  <si>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</si>
  <si>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</si>
  <si>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</si>
  <si>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</si>
  <si>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</si>
  <si>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</si>
  <si>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</si>
  <si>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</si>
  <si>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</si>
  <si>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</si>
  <si>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</si>
  <si>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</si>
  <si>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</si>
  <si>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</si>
  <si>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</si>
  <si>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</si>
  <si>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</si>
  <si>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</si>
  <si>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</si>
  <si>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</si>
  <si>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</si>
  <si>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</si>
  <si>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</si>
  <si>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</si>
  <si>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</si>
  <si>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</si>
  <si>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</si>
  <si>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</si>
  <si>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</si>
  <si>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</si>
  <si>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</si>
  <si>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</si>
  <si>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</si>
  <si>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</si>
  <si>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</si>
  <si>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</si>
  <si>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</si>
  <si>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</si>
  <si>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</si>
  <si>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</si>
  <si>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</si>
  <si>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</si>
  <si>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</si>
  <si>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</si>
  <si>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</si>
  <si>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</si>
  <si>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</si>
  <si>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</si>
  <si>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</si>
  <si>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</si>
  <si>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</si>
  <si>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</si>
  <si>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</si>
  <si>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</si>
  <si>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</si>
  <si>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</si>
  <si>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</si>
  <si>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</si>
  <si>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</si>
  <si>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</si>
  <si>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</si>
  <si>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</si>
  <si>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</si>
  <si>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</si>
  <si>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</si>
  <si>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</si>
  <si>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</si>
  <si>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</si>
  <si>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</si>
  <si>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</si>
  <si>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</si>
  <si>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</si>
  <si>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</si>
  <si>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</si>
  <si>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</si>
  <si>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</si>
  <si>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</si>
  <si>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</si>
  <si>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</si>
  <si>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</si>
  <si>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</si>
  <si>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</si>
  <si>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</si>
  <si>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</si>
  <si>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</si>
  <si>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</si>
  <si>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</si>
  <si>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</si>
  <si>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</si>
  <si>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</si>
  <si>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</si>
  <si>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</si>
  <si>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</si>
  <si>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</si>
  <si>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</si>
  <si>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</si>
  <si>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</si>
  <si>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</si>
  <si>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</si>
  <si>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</si>
  <si>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</si>
  <si>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</si>
  <si>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</si>
  <si>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</si>
  <si>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</si>
  <si>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</si>
  <si>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</si>
  <si>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</si>
  <si>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</si>
  <si>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</si>
  <si>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</si>
  <si>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</si>
  <si>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</si>
  <si>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</si>
  <si>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</si>
  <si>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</si>
  <si>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</si>
  <si>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</si>
  <si>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</si>
  <si>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</si>
  <si>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</si>
  <si>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</si>
  <si>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</si>
  <si>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</si>
  <si>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</si>
  <si>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</si>
  <si>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</si>
  <si>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</si>
  <si>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</si>
  <si>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</si>
  <si>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</si>
  <si>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</si>
  <si>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</si>
  <si>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</si>
  <si>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</si>
  <si>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</si>
  <si>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</si>
  <si>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</si>
  <si>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</si>
  <si>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</si>
  <si>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</si>
  <si>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</si>
  <si>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</si>
  <si>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</si>
  <si>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</si>
  <si>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</si>
  <si>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</si>
  <si>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</si>
  <si>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</si>
  <si>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</si>
  <si>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</si>
  <si>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</si>
  <si>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</si>
  <si>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СКОВИН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</si>
</sst>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19" sqref="C19:G19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310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19" t="s">
        <v>379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8">
        <v>4212274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2018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322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318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323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324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5" zoomScale="120" workbookViewId="0">
      <selection activeCell="C30" sqref="C3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СКОВИН АД Скопје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316</v>
      </c>
      <c r="B3" s="101">
        <f>'ФИ-Почетна'!$C$23</f>
        <v>2018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203382</v>
      </c>
      <c r="C11" s="75">
        <f>C12+C13+C18+C19+C25+C26</f>
        <v>191097</v>
      </c>
      <c r="D11" s="75">
        <f t="shared" ref="D11:D35" si="0">IF(B11&lt;=0,0,C11/B11*100)</f>
        <v>93.959642446234184</v>
      </c>
      <c r="F11" s="111"/>
    </row>
    <row r="12" spans="1:6" ht="14.25" thickTop="1" thickBot="1" x14ac:dyDescent="0.25">
      <c r="A12" s="87" t="s">
        <v>160</v>
      </c>
      <c r="B12" s="94">
        <v>154</v>
      </c>
      <c r="C12" s="94">
        <v>83</v>
      </c>
      <c r="D12" s="75">
        <f t="shared" si="0"/>
        <v>53.896103896103895</v>
      </c>
      <c r="F12" s="111"/>
    </row>
    <row r="13" spans="1:6" ht="14.25" thickTop="1" thickBot="1" x14ac:dyDescent="0.25">
      <c r="A13" s="87" t="s">
        <v>293</v>
      </c>
      <c r="B13" s="75">
        <v>203228</v>
      </c>
      <c r="C13" s="75">
        <f>SUM(C14:C17)</f>
        <v>191014</v>
      </c>
      <c r="D13" s="75">
        <f t="shared" si="0"/>
        <v>93.990001377762908</v>
      </c>
      <c r="F13" s="111"/>
    </row>
    <row r="14" spans="1:6" ht="14.25" thickTop="1" thickBot="1" x14ac:dyDescent="0.25">
      <c r="A14" s="88" t="s">
        <v>297</v>
      </c>
      <c r="B14" s="77">
        <v>113421</v>
      </c>
      <c r="C14" s="77">
        <v>111006</v>
      </c>
      <c r="D14" s="76">
        <f t="shared" si="0"/>
        <v>97.870764673208669</v>
      </c>
      <c r="F14" s="111"/>
    </row>
    <row r="15" spans="1:6" ht="27" thickTop="1" thickBot="1" x14ac:dyDescent="0.25">
      <c r="A15" s="88" t="s">
        <v>259</v>
      </c>
      <c r="B15" s="77">
        <v>34430</v>
      </c>
      <c r="C15" s="77">
        <v>30334</v>
      </c>
      <c r="D15" s="76">
        <f t="shared" si="0"/>
        <v>88.103398199244836</v>
      </c>
      <c r="F15" s="111"/>
    </row>
    <row r="16" spans="1:6" ht="14.25" thickTop="1" thickBot="1" x14ac:dyDescent="0.25">
      <c r="A16" s="88" t="s">
        <v>260</v>
      </c>
      <c r="B16" s="77">
        <v>55377</v>
      </c>
      <c r="C16" s="77">
        <v>49521</v>
      </c>
      <c r="D16" s="76">
        <f t="shared" si="0"/>
        <v>89.42521263340376</v>
      </c>
      <c r="F16" s="111"/>
    </row>
    <row r="17" spans="1:6" ht="14.25" thickTop="1" thickBot="1" x14ac:dyDescent="0.25">
      <c r="A17" s="88" t="s">
        <v>163</v>
      </c>
      <c r="B17" s="77"/>
      <c r="C17" s="77">
        <v>153</v>
      </c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v>0</v>
      </c>
      <c r="C19" s="75">
        <f>SUM(C20:C24)</f>
        <v>0</v>
      </c>
      <c r="D19" s="75">
        <f t="shared" si="0"/>
        <v>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v>655991</v>
      </c>
      <c r="C27" s="75">
        <f>SUM(C28:C33)</f>
        <v>623019</v>
      </c>
      <c r="D27" s="75">
        <f t="shared" si="0"/>
        <v>94.973711529578907</v>
      </c>
      <c r="F27" s="111"/>
    </row>
    <row r="28" spans="1:6" ht="14.25" thickTop="1" thickBot="1" x14ac:dyDescent="0.25">
      <c r="A28" s="89" t="s">
        <v>166</v>
      </c>
      <c r="B28" s="77">
        <v>488082</v>
      </c>
      <c r="C28" s="77">
        <f>27083+407614+32982</f>
        <v>467679</v>
      </c>
      <c r="D28" s="76">
        <f t="shared" si="0"/>
        <v>95.819759794460765</v>
      </c>
      <c r="F28" s="111"/>
    </row>
    <row r="29" spans="1:6" ht="15.75" customHeight="1" thickTop="1" thickBot="1" x14ac:dyDescent="0.25">
      <c r="A29" s="89" t="s">
        <v>167</v>
      </c>
      <c r="B29" s="77">
        <v>61459</v>
      </c>
      <c r="C29" s="77">
        <v>48125</v>
      </c>
      <c r="D29" s="76">
        <f t="shared" si="0"/>
        <v>78.304235343887797</v>
      </c>
      <c r="F29" s="111"/>
    </row>
    <row r="30" spans="1:6" ht="14.25" thickTop="1" thickBot="1" x14ac:dyDescent="0.25">
      <c r="A30" s="89" t="s">
        <v>168</v>
      </c>
      <c r="B30" s="77">
        <v>88448</v>
      </c>
      <c r="C30" s="77">
        <v>91013</v>
      </c>
      <c r="D30" s="76">
        <f t="shared" si="0"/>
        <v>102.90000904486251</v>
      </c>
      <c r="F30" s="111"/>
    </row>
    <row r="31" spans="1:6" ht="14.25" thickTop="1" thickBot="1" x14ac:dyDescent="0.25">
      <c r="A31" s="89" t="s">
        <v>169</v>
      </c>
      <c r="B31" s="77">
        <v>11463</v>
      </c>
      <c r="C31" s="77">
        <v>11440</v>
      </c>
      <c r="D31" s="76">
        <f t="shared" si="0"/>
        <v>99.799354444735229</v>
      </c>
      <c r="F31" s="111"/>
    </row>
    <row r="32" spans="1:6" ht="14.25" thickTop="1" thickBot="1" x14ac:dyDescent="0.25">
      <c r="A32" s="89" t="s">
        <v>170</v>
      </c>
      <c r="B32" s="77">
        <v>1038</v>
      </c>
      <c r="C32" s="77">
        <v>1655</v>
      </c>
      <c r="D32" s="76">
        <f t="shared" si="0"/>
        <v>159.4412331406551</v>
      </c>
      <c r="F32" s="111"/>
    </row>
    <row r="33" spans="1:6" ht="14.25" thickTop="1" thickBot="1" x14ac:dyDescent="0.25">
      <c r="A33" s="89" t="s">
        <v>301</v>
      </c>
      <c r="B33" s="77">
        <v>5501</v>
      </c>
      <c r="C33" s="77">
        <v>3107</v>
      </c>
      <c r="D33" s="76">
        <f t="shared" si="0"/>
        <v>56.48063988365751</v>
      </c>
      <c r="F33" s="111"/>
    </row>
    <row r="34" spans="1:6" ht="14.25" thickTop="1" thickBot="1" x14ac:dyDescent="0.25">
      <c r="A34" s="90" t="s">
        <v>173</v>
      </c>
      <c r="B34" s="75">
        <v>859373</v>
      </c>
      <c r="C34" s="75">
        <f>C11+C27</f>
        <v>814116</v>
      </c>
      <c r="D34" s="75">
        <f t="shared" si="0"/>
        <v>94.733718653017945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v>231401</v>
      </c>
      <c r="C37" s="75">
        <f>(SUM(C38:C41))</f>
        <v>249057</v>
      </c>
      <c r="D37" s="75">
        <f t="shared" ref="D37:D57" si="1">IF(B37&lt;=0,0,C37/B37*100)</f>
        <v>107.63004481398093</v>
      </c>
      <c r="F37" s="111"/>
    </row>
    <row r="38" spans="1:6" ht="14.25" thickTop="1" thickBot="1" x14ac:dyDescent="0.25">
      <c r="A38" s="88" t="s">
        <v>298</v>
      </c>
      <c r="B38" s="77">
        <v>228777</v>
      </c>
      <c r="C38" s="77">
        <v>228777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20285</v>
      </c>
      <c r="C39" s="77">
        <f>16951+3334</f>
        <v>20285</v>
      </c>
      <c r="D39" s="76">
        <f t="shared" si="1"/>
        <v>100</v>
      </c>
      <c r="F39" s="111"/>
    </row>
    <row r="40" spans="1:6" ht="14.25" thickTop="1" thickBot="1" x14ac:dyDescent="0.25">
      <c r="A40" s="88" t="s">
        <v>128</v>
      </c>
      <c r="B40" s="77">
        <v>-17661</v>
      </c>
      <c r="C40" s="77">
        <f>9819-9824</f>
        <v>-5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v>627972</v>
      </c>
      <c r="C42" s="75">
        <f>C43+C51</f>
        <v>565059</v>
      </c>
      <c r="D42" s="75">
        <f t="shared" si="1"/>
        <v>89.981559687374599</v>
      </c>
      <c r="F42" s="111"/>
    </row>
    <row r="43" spans="1:6" ht="14.25" thickTop="1" thickBot="1" x14ac:dyDescent="0.25">
      <c r="A43" s="90" t="s">
        <v>178</v>
      </c>
      <c r="B43" s="75">
        <v>499663</v>
      </c>
      <c r="C43" s="75">
        <f>C44+C45+C46+C47+C48+C49+C50</f>
        <v>490523</v>
      </c>
      <c r="D43" s="75">
        <f t="shared" si="1"/>
        <v>98.170767097023386</v>
      </c>
      <c r="F43" s="111"/>
    </row>
    <row r="44" spans="1:6" ht="14.25" thickTop="1" thickBot="1" x14ac:dyDescent="0.25">
      <c r="A44" s="88" t="s">
        <v>179</v>
      </c>
      <c r="B44" s="77">
        <v>446183</v>
      </c>
      <c r="C44" s="77">
        <v>456367</v>
      </c>
      <c r="D44" s="76">
        <f t="shared" si="1"/>
        <v>102.28247154194578</v>
      </c>
      <c r="F44" s="107"/>
    </row>
    <row r="45" spans="1:6" ht="14.25" thickTop="1" thickBot="1" x14ac:dyDescent="0.25">
      <c r="A45" s="89" t="s">
        <v>266</v>
      </c>
      <c r="B45" s="77">
        <v>47741</v>
      </c>
      <c r="C45" s="77">
        <v>33967</v>
      </c>
      <c r="D45" s="76">
        <f t="shared" si="1"/>
        <v>71.148488720387093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1202</v>
      </c>
      <c r="C47" s="77">
        <v>84</v>
      </c>
      <c r="D47" s="76">
        <f t="shared" si="1"/>
        <v>6.988352745424292</v>
      </c>
      <c r="F47" s="107"/>
    </row>
    <row r="48" spans="1:6" ht="14.25" thickTop="1" thickBot="1" x14ac:dyDescent="0.25">
      <c r="A48" s="89" t="s">
        <v>267</v>
      </c>
      <c r="B48" s="77">
        <v>4537</v>
      </c>
      <c r="C48" s="77">
        <v>105</v>
      </c>
      <c r="D48" s="76">
        <f t="shared" si="1"/>
        <v>2.3143046065682169</v>
      </c>
    </row>
    <row r="49" spans="1:4" ht="14.25" thickTop="1" thickBot="1" x14ac:dyDescent="0.25">
      <c r="A49" s="89" t="s">
        <v>302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128309</v>
      </c>
      <c r="C51" s="75">
        <f>SUM(C52:C55)</f>
        <v>74536</v>
      </c>
      <c r="D51" s="75">
        <f t="shared" si="1"/>
        <v>58.091014659922536</v>
      </c>
    </row>
    <row r="52" spans="1:4" ht="17.25" customHeight="1" thickTop="1" thickBot="1" x14ac:dyDescent="0.25">
      <c r="A52" s="89" t="s">
        <v>325</v>
      </c>
      <c r="B52" s="77">
        <v>128309</v>
      </c>
      <c r="C52" s="77">
        <v>74536</v>
      </c>
      <c r="D52" s="76">
        <f t="shared" si="1"/>
        <v>58.091014659922536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300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v>859373</v>
      </c>
      <c r="C56" s="75">
        <f>C37+C42</f>
        <v>814116</v>
      </c>
      <c r="D56" s="75">
        <f t="shared" si="1"/>
        <v>94.733718653017945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9" zoomScale="120" zoomScaleNormal="120" workbookViewId="0">
      <selection activeCell="D18" sqref="D18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СКОВИН АД Скопје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2018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v>93617</v>
      </c>
      <c r="D11" s="75">
        <f>D12+D18+D19</f>
        <v>107387</v>
      </c>
      <c r="E11" s="75">
        <f>D12/C12*100</f>
        <v>114.07793985541343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93508</v>
      </c>
      <c r="D12" s="76">
        <f>SUM(D13:D14)</f>
        <v>106672</v>
      </c>
      <c r="E12" s="76">
        <f t="shared" ref="E12:E49" si="0">IF(C12&lt;=0,0,D12/C12*100)</f>
        <v>114.07793985541343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35106</v>
      </c>
      <c r="D13" s="77">
        <v>17251</v>
      </c>
      <c r="E13" s="76">
        <f t="shared" si="0"/>
        <v>49.139748191192389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58402</v>
      </c>
      <c r="D14" s="77">
        <v>89421</v>
      </c>
      <c r="E14" s="76">
        <f t="shared" si="0"/>
        <v>153.11290709222288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490702</v>
      </c>
      <c r="D16" s="77">
        <v>495360</v>
      </c>
      <c r="E16" s="76">
        <f t="shared" si="0"/>
        <v>100.94925229569067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442998</v>
      </c>
      <c r="D17" s="77">
        <v>437908</v>
      </c>
      <c r="E17" s="76">
        <f t="shared" si="0"/>
        <v>98.851010614043403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109</v>
      </c>
      <c r="D19" s="77">
        <v>715</v>
      </c>
      <c r="E19" s="76">
        <f t="shared" si="0"/>
        <v>655.96330275229354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v>67171</v>
      </c>
      <c r="D20" s="75">
        <f>SUM(D21:D31)</f>
        <v>56531</v>
      </c>
      <c r="E20" s="75">
        <f t="shared" si="0"/>
        <v>84.159830879397362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381</v>
      </c>
      <c r="D21" s="77">
        <v>17</v>
      </c>
      <c r="E21" s="76">
        <f t="shared" si="0"/>
        <v>4.4619422572178475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18345</v>
      </c>
      <c r="D22" s="77">
        <v>9978</v>
      </c>
      <c r="E22" s="76">
        <f t="shared" si="0"/>
        <v>54.390842191332787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338</v>
      </c>
      <c r="D23" s="77">
        <v>281</v>
      </c>
      <c r="E23" s="76">
        <f t="shared" si="0"/>
        <v>83.136094674556219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13317</v>
      </c>
      <c r="D24" s="77">
        <v>13873</v>
      </c>
      <c r="E24" s="76">
        <f t="shared" si="0"/>
        <v>104.17511451528121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8013</v>
      </c>
      <c r="D25" s="77">
        <v>6973</v>
      </c>
      <c r="E25" s="76">
        <f t="shared" si="0"/>
        <v>87.02109072756771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18289</v>
      </c>
      <c r="D26" s="77">
        <v>17284</v>
      </c>
      <c r="E26" s="76">
        <f t="shared" si="0"/>
        <v>94.504893651921918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6561</v>
      </c>
      <c r="D27" s="77">
        <v>6350</v>
      </c>
      <c r="E27" s="76">
        <f t="shared" si="0"/>
        <v>96.784026825179097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1641</v>
      </c>
      <c r="D29" s="77">
        <v>445</v>
      </c>
      <c r="E29" s="76">
        <f t="shared" si="0"/>
        <v>27.117611212675197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286</v>
      </c>
      <c r="D31" s="77">
        <v>1330</v>
      </c>
      <c r="E31" s="76">
        <f t="shared" si="0"/>
        <v>465.03496503496501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v>-21258</v>
      </c>
      <c r="D32" s="79">
        <f>D11-D20-D16+D17</f>
        <v>-6596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v>127</v>
      </c>
      <c r="D33" s="79">
        <f>D34+D35+D36</f>
        <v>11</v>
      </c>
      <c r="E33" s="75">
        <f t="shared" si="0"/>
        <v>8.6614173228346463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127</v>
      </c>
      <c r="D34" s="77">
        <v>11</v>
      </c>
      <c r="E34" s="76">
        <f t="shared" si="0"/>
        <v>8.6614173228346463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v>5891</v>
      </c>
      <c r="D37" s="75">
        <f>D38+D39+D40</f>
        <v>3129</v>
      </c>
      <c r="E37" s="75">
        <f t="shared" si="0"/>
        <v>53.114921066032927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5891</v>
      </c>
      <c r="D38" s="77">
        <v>3129</v>
      </c>
      <c r="E38" s="76">
        <f t="shared" si="0"/>
        <v>53.114921066032927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v>-27022</v>
      </c>
      <c r="D41" s="75">
        <f>D32+D33-D37</f>
        <v>-9714</v>
      </c>
      <c r="E41" s="75">
        <f t="shared" si="0"/>
        <v>0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v>-27022</v>
      </c>
      <c r="D43" s="75">
        <f>D41+D42</f>
        <v>-9714</v>
      </c>
      <c r="E43" s="75">
        <f t="shared" si="0"/>
        <v>0</v>
      </c>
    </row>
    <row r="44" spans="1:7" ht="14.25" thickTop="1" thickBot="1" x14ac:dyDescent="0.25">
      <c r="A44" s="74">
        <v>26</v>
      </c>
      <c r="B44" s="96" t="s">
        <v>5</v>
      </c>
      <c r="C44" s="77">
        <v>183</v>
      </c>
      <c r="D44" s="77">
        <v>110</v>
      </c>
      <c r="E44" s="76">
        <f t="shared" si="0"/>
        <v>60.10928961748634</v>
      </c>
    </row>
    <row r="45" spans="1:7" ht="14.25" thickTop="1" thickBot="1" x14ac:dyDescent="0.25">
      <c r="A45" s="74">
        <v>27</v>
      </c>
      <c r="B45" s="97" t="s">
        <v>18</v>
      </c>
      <c r="C45" s="75">
        <v>-27205</v>
      </c>
      <c r="D45" s="75">
        <f>D43-D44</f>
        <v>-9824</v>
      </c>
      <c r="E45" s="75">
        <f t="shared" si="0"/>
        <v>0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v>-27205</v>
      </c>
      <c r="D47" s="75">
        <f>D45-D46</f>
        <v>-9824</v>
      </c>
      <c r="E47" s="75">
        <f t="shared" si="0"/>
        <v>0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v>-27205</v>
      </c>
      <c r="D49" s="75">
        <f>D45+D48</f>
        <v>-9824</v>
      </c>
      <c r="E49" s="75">
        <f t="shared" si="0"/>
        <v>0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4" zoomScale="115" workbookViewId="0">
      <selection activeCell="C31" sqref="C31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СКОВИН АД Скопје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2018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97933</v>
      </c>
      <c r="C9" s="38">
        <f>C10-SUM(C12:C28)</f>
        <v>-159974</v>
      </c>
      <c r="D9" s="38">
        <f>IF(B9&lt;=0,0,C9/B9*100)</f>
        <v>-163.35045388173549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-27205</v>
      </c>
      <c r="C10" s="34">
        <v>-9824</v>
      </c>
      <c r="D10" s="122">
        <f>IF(B10&lt;=0,0,C10/B10*100)</f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77">
        <v>6561</v>
      </c>
      <c r="C12" s="34">
        <v>6350</v>
      </c>
      <c r="D12" s="122">
        <f t="shared" ref="D12:D28" si="0">IF(B12&lt;=0,0,C12/B12*100)</f>
        <v>96.784026825179097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-57554</v>
      </c>
      <c r="C14" s="34">
        <v>79917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-10567</v>
      </c>
      <c r="C15" s="34">
        <v>4154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-397</v>
      </c>
      <c r="C17" s="34">
        <v>2525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-5501</v>
      </c>
      <c r="C18" s="34">
        <v>-3107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11994</v>
      </c>
      <c r="C19" s="34">
        <v>61278</v>
      </c>
      <c r="D19" s="122">
        <f t="shared" si="0"/>
        <v>510.90545272636314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f>-70468+397+400-3</f>
        <v>-69674</v>
      </c>
      <c r="C21" s="34">
        <v>-967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-38923</v>
      </c>
      <c r="C29" s="38">
        <f>SUM(C30:C38)</f>
        <v>285301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-38923</v>
      </c>
      <c r="C30" s="34">
        <v>285301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/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-58590</v>
      </c>
      <c r="C39" s="38">
        <f>SUM(C40:C46)</f>
        <v>-125220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-58590</v>
      </c>
      <c r="C42" s="34">
        <v>-125220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420</v>
      </c>
      <c r="C47" s="38">
        <f>C9+C29+C39</f>
        <v>107</v>
      </c>
      <c r="D47" s="38">
        <f t="shared" si="2"/>
        <v>25.476190476190474</v>
      </c>
      <c r="E47" s="7"/>
      <c r="F47" s="7"/>
    </row>
    <row r="48" spans="1:6" ht="14.25" thickTop="1" thickBot="1" x14ac:dyDescent="0.25">
      <c r="A48" s="5" t="s">
        <v>60</v>
      </c>
      <c r="B48" s="34">
        <v>618</v>
      </c>
      <c r="C48" s="34">
        <v>1549</v>
      </c>
      <c r="D48" s="122">
        <f t="shared" si="2"/>
        <v>250.64724919093854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1038</v>
      </c>
      <c r="C49" s="38">
        <f>C47+C48</f>
        <v>1656</v>
      </c>
      <c r="D49" s="38">
        <f t="shared" si="2"/>
        <v>159.53757225433526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16" zoomScale="110" workbookViewId="0">
      <selection activeCell="E15" sqref="E15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СКОВИН АД 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01.01 - 30.06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2018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228777</v>
      </c>
      <c r="C9" s="30"/>
      <c r="D9" s="30">
        <f>3334+16951</f>
        <v>20285</v>
      </c>
      <c r="E9" s="30">
        <v>9544</v>
      </c>
      <c r="F9" s="30"/>
      <c r="G9" s="23">
        <f t="shared" ref="G9:G27" si="0">SUM(B9:F9)</f>
        <v>258606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275</v>
      </c>
      <c r="F14" s="31"/>
      <c r="G14" s="23">
        <f t="shared" si="0"/>
        <v>275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228777</v>
      </c>
      <c r="C28" s="26">
        <f t="shared" si="1"/>
        <v>0</v>
      </c>
      <c r="D28" s="26">
        <f t="shared" si="1"/>
        <v>20285</v>
      </c>
      <c r="E28" s="26">
        <f t="shared" si="1"/>
        <v>9819</v>
      </c>
      <c r="F28" s="26">
        <f t="shared" si="1"/>
        <v>0</v>
      </c>
      <c r="G28" s="26">
        <f t="shared" si="1"/>
        <v>258881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-9824</v>
      </c>
      <c r="F33" s="31"/>
      <c r="G33" s="25">
        <f t="shared" si="2"/>
        <v>-9824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228777</v>
      </c>
      <c r="C47" s="24">
        <f t="shared" si="3"/>
        <v>0</v>
      </c>
      <c r="D47" s="24">
        <f t="shared" si="3"/>
        <v>20285</v>
      </c>
      <c r="E47" s="24">
        <f t="shared" si="3"/>
        <v>-5</v>
      </c>
      <c r="F47" s="24">
        <f t="shared" si="3"/>
        <v>0</v>
      </c>
      <c r="G47" s="24">
        <f t="shared" si="3"/>
        <v>249057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СКОВИН АД 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2018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203382</v>
      </c>
      <c r="C8" s="130">
        <f>'Биланс на состојба'!C11</f>
        <v>191097</v>
      </c>
      <c r="D8" s="130">
        <f>'Биланс на состојба'!D11</f>
        <v>93.959642446234184</v>
      </c>
    </row>
    <row r="9" spans="1:4" ht="14.25" thickTop="1" thickBot="1" x14ac:dyDescent="0.25">
      <c r="A9" s="131" t="s">
        <v>189</v>
      </c>
      <c r="B9" s="132">
        <f>'Биланс на состојба'!B12</f>
        <v>154</v>
      </c>
      <c r="C9" s="132">
        <f>'Биланс на состојба'!C12</f>
        <v>83</v>
      </c>
      <c r="D9" s="130">
        <f>'Биланс на состојба'!D12</f>
        <v>53.896103896103895</v>
      </c>
    </row>
    <row r="10" spans="1:4" ht="14.25" thickTop="1" thickBot="1" x14ac:dyDescent="0.25">
      <c r="A10" s="129" t="s">
        <v>190</v>
      </c>
      <c r="B10" s="130">
        <f>'Биланс на состојба'!B13</f>
        <v>203228</v>
      </c>
      <c r="C10" s="130">
        <f>'Биланс на состојба'!C13</f>
        <v>191014</v>
      </c>
      <c r="D10" s="130">
        <f>'Биланс на состојба'!D13</f>
        <v>93.990001377762908</v>
      </c>
    </row>
    <row r="11" spans="1:4" ht="14.25" thickTop="1" thickBot="1" x14ac:dyDescent="0.25">
      <c r="A11" s="133" t="s">
        <v>327</v>
      </c>
      <c r="B11" s="132">
        <f>'Биланс на состојба'!B14</f>
        <v>113421</v>
      </c>
      <c r="C11" s="132">
        <f>'Биланс на состојба'!C14</f>
        <v>111006</v>
      </c>
      <c r="D11" s="134">
        <f>'Биланс на состојба'!D14</f>
        <v>97.870764673208669</v>
      </c>
    </row>
    <row r="12" spans="1:4" ht="14.25" thickTop="1" thickBot="1" x14ac:dyDescent="0.25">
      <c r="A12" s="133" t="s">
        <v>328</v>
      </c>
      <c r="B12" s="132">
        <f>'Биланс на состојба'!B15</f>
        <v>34430</v>
      </c>
      <c r="C12" s="132">
        <f>'Биланс на состојба'!C15</f>
        <v>30334</v>
      </c>
      <c r="D12" s="134">
        <f>'Биланс на состојба'!D15</f>
        <v>88.103398199244836</v>
      </c>
    </row>
    <row r="13" spans="1:4" ht="14.25" thickTop="1" thickBot="1" x14ac:dyDescent="0.25">
      <c r="A13" s="133" t="s">
        <v>329</v>
      </c>
      <c r="B13" s="132">
        <f>'Биланс на состојба'!B16</f>
        <v>55377</v>
      </c>
      <c r="C13" s="132">
        <f>'Биланс на состојба'!C16</f>
        <v>49521</v>
      </c>
      <c r="D13" s="134">
        <f>'Биланс на состојба'!D16</f>
        <v>89.42521263340376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153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0</v>
      </c>
      <c r="C16" s="130">
        <f>'Биланс на состојба'!C19</f>
        <v>0</v>
      </c>
      <c r="D16" s="130">
        <f>'Биланс на состојба'!D19</f>
        <v>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655991</v>
      </c>
      <c r="C24" s="132">
        <f>'Биланс на состојба'!C27</f>
        <v>623019</v>
      </c>
      <c r="D24" s="130">
        <f>'Биланс на состојба'!D27</f>
        <v>94.973711529578907</v>
      </c>
    </row>
    <row r="25" spans="1:4" ht="14.25" thickTop="1" thickBot="1" x14ac:dyDescent="0.25">
      <c r="A25" s="131" t="s">
        <v>196</v>
      </c>
      <c r="B25" s="130">
        <f>'Биланс на состојба'!B28</f>
        <v>488082</v>
      </c>
      <c r="C25" s="130">
        <f>'Биланс на состојба'!C28</f>
        <v>467679</v>
      </c>
      <c r="D25" s="134">
        <f>'Биланс на состојба'!D28</f>
        <v>95.819759794460765</v>
      </c>
    </row>
    <row r="26" spans="1:4" ht="14.25" thickTop="1" thickBot="1" x14ac:dyDescent="0.25">
      <c r="A26" s="133" t="s">
        <v>197</v>
      </c>
      <c r="B26" s="132">
        <f>'Биланс на состојба'!B29</f>
        <v>61459</v>
      </c>
      <c r="C26" s="132">
        <f>'Биланс на состојба'!C29</f>
        <v>48125</v>
      </c>
      <c r="D26" s="134">
        <f>'Биланс на состојба'!D29</f>
        <v>78.304235343887797</v>
      </c>
    </row>
    <row r="27" spans="1:4" ht="14.25" thickTop="1" thickBot="1" x14ac:dyDescent="0.25">
      <c r="A27" s="133" t="s">
        <v>336</v>
      </c>
      <c r="B27" s="132">
        <f>'Биланс на состојба'!B30</f>
        <v>88448</v>
      </c>
      <c r="C27" s="132">
        <f>'Биланс на состојба'!C30</f>
        <v>91013</v>
      </c>
      <c r="D27" s="134">
        <f>'Биланс на состојба'!D30</f>
        <v>102.90000904486251</v>
      </c>
    </row>
    <row r="28" spans="1:4" ht="14.25" thickTop="1" thickBot="1" x14ac:dyDescent="0.25">
      <c r="A28" s="133" t="s">
        <v>198</v>
      </c>
      <c r="B28" s="132">
        <f>'Биланс на состојба'!B31</f>
        <v>11463</v>
      </c>
      <c r="C28" s="132">
        <f>'Биланс на состојба'!C31</f>
        <v>11440</v>
      </c>
      <c r="D28" s="134">
        <f>'Биланс на состојба'!D31</f>
        <v>99.799354444735229</v>
      </c>
    </row>
    <row r="29" spans="1:4" ht="14.25" thickTop="1" thickBot="1" x14ac:dyDescent="0.25">
      <c r="A29" s="131" t="s">
        <v>199</v>
      </c>
      <c r="B29" s="132">
        <f>'Биланс на состојба'!B32</f>
        <v>1038</v>
      </c>
      <c r="C29" s="132">
        <f>'Биланс на состојба'!C32</f>
        <v>1655</v>
      </c>
      <c r="D29" s="134">
        <f>'Биланс на состојба'!D32</f>
        <v>159.4412331406551</v>
      </c>
    </row>
    <row r="30" spans="1:4" ht="14.25" thickTop="1" thickBot="1" x14ac:dyDescent="0.25">
      <c r="A30" s="131" t="s">
        <v>337</v>
      </c>
      <c r="B30" s="132">
        <f>'Биланс на состојба'!B33</f>
        <v>5501</v>
      </c>
      <c r="C30" s="132">
        <f>'Биланс на состојба'!C33</f>
        <v>3107</v>
      </c>
      <c r="D30" s="134">
        <f>'Биланс на состојба'!D33</f>
        <v>56.48063988365751</v>
      </c>
    </row>
    <row r="31" spans="1:4" ht="14.25" thickTop="1" thickBot="1" x14ac:dyDescent="0.25">
      <c r="A31" s="137" t="s">
        <v>200</v>
      </c>
      <c r="B31" s="130">
        <f>'Биланс на состојба'!B34</f>
        <v>859373</v>
      </c>
      <c r="C31" s="130">
        <f>'Биланс на состојба'!C34</f>
        <v>814116</v>
      </c>
      <c r="D31" s="130">
        <f>'Биланс на состојба'!D34</f>
        <v>94.733718653017945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231401</v>
      </c>
      <c r="C34" s="130">
        <f>'Биланс на состојба'!C37</f>
        <v>249057</v>
      </c>
      <c r="D34" s="130">
        <f>'Биланс на состојба'!D37</f>
        <v>107.63004481398093</v>
      </c>
    </row>
    <row r="35" spans="1:4" ht="14.25" thickTop="1" thickBot="1" x14ac:dyDescent="0.25">
      <c r="A35" s="141" t="s">
        <v>338</v>
      </c>
      <c r="B35" s="132">
        <f>'Биланс на состојба'!B38</f>
        <v>228777</v>
      </c>
      <c r="C35" s="132">
        <f>'Биланс на состојба'!C38</f>
        <v>228777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20285</v>
      </c>
      <c r="C36" s="132">
        <f>'Биланс на состојба'!C39</f>
        <v>20285</v>
      </c>
      <c r="D36" s="134">
        <f>'Биланс на состојба'!D39</f>
        <v>100</v>
      </c>
    </row>
    <row r="37" spans="1:4" ht="14.25" thickTop="1" thickBot="1" x14ac:dyDescent="0.25">
      <c r="A37" s="131" t="s">
        <v>205</v>
      </c>
      <c r="B37" s="132">
        <f>'Биланс на состојба'!B40</f>
        <v>-17661</v>
      </c>
      <c r="C37" s="132">
        <f>'Биланс на состојба'!C40</f>
        <v>-5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627972</v>
      </c>
      <c r="C39" s="130">
        <f>'Биланс на состојба'!C42</f>
        <v>565059</v>
      </c>
      <c r="D39" s="130">
        <f>'Биланс на состојба'!D42</f>
        <v>89.981559687374599</v>
      </c>
    </row>
    <row r="40" spans="1:4" ht="14.25" thickTop="1" thickBot="1" x14ac:dyDescent="0.25">
      <c r="A40" s="137" t="s">
        <v>208</v>
      </c>
      <c r="B40" s="130">
        <f>'Биланс на состојба'!B43</f>
        <v>499663</v>
      </c>
      <c r="C40" s="130">
        <f>'Биланс на состојба'!C43</f>
        <v>490523</v>
      </c>
      <c r="D40" s="130">
        <f>'Биланс на состојба'!D43</f>
        <v>98.170767097023386</v>
      </c>
    </row>
    <row r="41" spans="1:4" ht="14.25" thickTop="1" thickBot="1" x14ac:dyDescent="0.25">
      <c r="A41" s="131" t="s">
        <v>209</v>
      </c>
      <c r="B41" s="132">
        <f>'Биланс на состојба'!B44</f>
        <v>446183</v>
      </c>
      <c r="C41" s="132">
        <f>'Биланс на состојба'!C44</f>
        <v>456367</v>
      </c>
      <c r="D41" s="134">
        <f>'Биланс на состојба'!D44</f>
        <v>102.28247154194578</v>
      </c>
    </row>
    <row r="42" spans="1:4" ht="14.25" thickTop="1" thickBot="1" x14ac:dyDescent="0.25">
      <c r="A42" s="133" t="s">
        <v>210</v>
      </c>
      <c r="B42" s="132">
        <f>'Биланс на состојба'!B45</f>
        <v>47741</v>
      </c>
      <c r="C42" s="132">
        <f>'Биланс на состојба'!C45</f>
        <v>33967</v>
      </c>
      <c r="D42" s="134">
        <f>'Биланс на состојба'!D45</f>
        <v>71.148488720387093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1202</v>
      </c>
      <c r="C44" s="132">
        <f>'Биланс на состојба'!C47</f>
        <v>84</v>
      </c>
      <c r="D44" s="134">
        <f>'Биланс на состојба'!D47</f>
        <v>6.988352745424292</v>
      </c>
    </row>
    <row r="45" spans="1:4" ht="14.25" thickTop="1" thickBot="1" x14ac:dyDescent="0.25">
      <c r="A45" s="133" t="s">
        <v>339</v>
      </c>
      <c r="B45" s="134">
        <f>'Биланс на состојба'!B48</f>
        <v>4537</v>
      </c>
      <c r="C45" s="134">
        <f>'Биланс на состојба'!C48</f>
        <v>105</v>
      </c>
      <c r="D45" s="134">
        <f>'Биланс на состојба'!D48</f>
        <v>2.3143046065682169</v>
      </c>
    </row>
    <row r="46" spans="1:4" ht="14.25" thickTop="1" thickBot="1" x14ac:dyDescent="0.25">
      <c r="A46" s="133" t="s">
        <v>340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128309</v>
      </c>
      <c r="C48" s="130">
        <f>'Биланс на состојба'!C51</f>
        <v>74536</v>
      </c>
      <c r="D48" s="130">
        <f>'Биланс на состојба'!D51</f>
        <v>58.091014659922536</v>
      </c>
    </row>
    <row r="49" spans="1:4" ht="14.25" thickTop="1" thickBot="1" x14ac:dyDescent="0.25">
      <c r="A49" s="133" t="s">
        <v>214</v>
      </c>
      <c r="B49" s="132">
        <f>'Биланс на состојба'!B52</f>
        <v>128309</v>
      </c>
      <c r="C49" s="132">
        <f>'Биланс на состојба'!C52</f>
        <v>74536</v>
      </c>
      <c r="D49" s="134">
        <f>'Биланс на состојба'!D52</f>
        <v>58.091014659922536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859373</v>
      </c>
      <c r="C53" s="130">
        <f>'Биланс на состојба'!C56</f>
        <v>814116</v>
      </c>
      <c r="D53" s="130">
        <f>'Биланс на состојба'!D56</f>
        <v>94.733718653017945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СКОВИН АД 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2018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93617</v>
      </c>
      <c r="D11" s="130">
        <f>'Биланс на успех - природа'!D11</f>
        <v>107387</v>
      </c>
      <c r="E11" s="130">
        <f>'Биланс на успех - природа'!E11</f>
        <v>114.07793985541343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93508</v>
      </c>
      <c r="D12" s="134">
        <f>'Биланс на успех - природа'!D12</f>
        <v>106672</v>
      </c>
      <c r="E12" s="134">
        <f>'Биланс на успех - природа'!E12</f>
        <v>114.07793985541343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35106</v>
      </c>
      <c r="D13" s="163">
        <f>'Биланс на успех - природа'!D13</f>
        <v>17251</v>
      </c>
      <c r="E13" s="134">
        <f>'Биланс на успех - природа'!E13</f>
        <v>49.139748191192389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58402</v>
      </c>
      <c r="D14" s="163">
        <f>'Биланс на успех - природа'!D14</f>
        <v>89421</v>
      </c>
      <c r="E14" s="134">
        <f>'Биланс на успех - природа'!E14</f>
        <v>153.11290709222288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490702</v>
      </c>
      <c r="D16" s="163">
        <f>'Биланс на успех - природа'!D16</f>
        <v>495360</v>
      </c>
      <c r="E16" s="134">
        <f>'Биланс на успех - природа'!E16</f>
        <v>100.94925229569067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442998</v>
      </c>
      <c r="D17" s="163">
        <f>'Биланс на успех - природа'!D17</f>
        <v>437908</v>
      </c>
      <c r="E17" s="134">
        <f>'Биланс на успех - природа'!E17</f>
        <v>98.851010614043403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109</v>
      </c>
      <c r="D19" s="163">
        <f>'Биланс на успех - природа'!D19</f>
        <v>715</v>
      </c>
      <c r="E19" s="134">
        <f>'Биланс на успех - природа'!E19</f>
        <v>655.96330275229354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67171</v>
      </c>
      <c r="D20" s="130">
        <f>'Биланс на успех - природа'!D20</f>
        <v>56531</v>
      </c>
      <c r="E20" s="130">
        <f>'Биланс на успех - природа'!E20</f>
        <v>84.159830879397362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381</v>
      </c>
      <c r="D21" s="163">
        <f>'Биланс на успех - природа'!D21</f>
        <v>17</v>
      </c>
      <c r="E21" s="134">
        <f>'Биланс на успех - природа'!E21</f>
        <v>4.4619422572178475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18345</v>
      </c>
      <c r="D22" s="163">
        <f>'Биланс на успех - природа'!D22</f>
        <v>9978</v>
      </c>
      <c r="E22" s="134">
        <f>'Биланс на успех - природа'!E22</f>
        <v>54.390842191332787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338</v>
      </c>
      <c r="D23" s="163">
        <f>'Биланс на успех - природа'!D23</f>
        <v>281</v>
      </c>
      <c r="E23" s="134">
        <f>'Биланс на успех - природа'!E23</f>
        <v>83.136094674556219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13317</v>
      </c>
      <c r="D24" s="163">
        <f>'Биланс на успех - природа'!D24</f>
        <v>13873</v>
      </c>
      <c r="E24" s="134">
        <f>'Биланс на успех - природа'!E24</f>
        <v>104.17511451528121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8013</v>
      </c>
      <c r="D25" s="163">
        <f>'Биланс на успех - природа'!D25</f>
        <v>6973</v>
      </c>
      <c r="E25" s="134">
        <f>'Биланс на успех - природа'!E25</f>
        <v>87.02109072756771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18289</v>
      </c>
      <c r="D26" s="163">
        <f>'Биланс на успех - природа'!D26</f>
        <v>17284</v>
      </c>
      <c r="E26" s="134">
        <f>'Биланс на успех - природа'!E26</f>
        <v>94.504893651921918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6561</v>
      </c>
      <c r="D27" s="163">
        <f>'Биланс на успех - природа'!D27</f>
        <v>6350</v>
      </c>
      <c r="E27" s="134">
        <f>'Биланс на успех - природа'!E27</f>
        <v>96.784026825179097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1641</v>
      </c>
      <c r="D29" s="163">
        <f>'Биланс на успех - природа'!D29</f>
        <v>445</v>
      </c>
      <c r="E29" s="134">
        <f>'Биланс на успех - природа'!E29</f>
        <v>27.117611212675197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286</v>
      </c>
      <c r="D31" s="163">
        <f>'Биланс на успех - природа'!D31</f>
        <v>1330</v>
      </c>
      <c r="E31" s="134">
        <f>'Биланс на успех - природа'!E31</f>
        <v>465.03496503496501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-21258</v>
      </c>
      <c r="D32" s="167">
        <f>'Биланс на успех - природа'!D32</f>
        <v>-6596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127</v>
      </c>
      <c r="D33" s="167">
        <f>'Биланс на успех - природа'!D33</f>
        <v>11</v>
      </c>
      <c r="E33" s="130">
        <f>'Биланс на успех - природа'!E33</f>
        <v>8.6614173228346463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127</v>
      </c>
      <c r="D34" s="163">
        <f>'Биланс на успех - природа'!D34</f>
        <v>11</v>
      </c>
      <c r="E34" s="134">
        <f>'Биланс на успех - природа'!E34</f>
        <v>8.6614173228346463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5891</v>
      </c>
      <c r="D37" s="130">
        <f>'Биланс на успех - природа'!D37</f>
        <v>3129</v>
      </c>
      <c r="E37" s="130">
        <f>'Биланс на успех - природа'!E37</f>
        <v>53.114921066032927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5891</v>
      </c>
      <c r="D38" s="163">
        <f>'Биланс на успех - природа'!D38</f>
        <v>3129</v>
      </c>
      <c r="E38" s="134">
        <f>'Биланс на успех - природа'!E38</f>
        <v>53.114921066032927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-27022</v>
      </c>
      <c r="D41" s="130">
        <f>'Биланс на успех - природа'!D41</f>
        <v>-9714</v>
      </c>
      <c r="E41" s="130">
        <f>'Биланс на успех - природа'!E41</f>
        <v>0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-27022</v>
      </c>
      <c r="D43" s="130">
        <f>'Биланс на успех - природа'!D43</f>
        <v>-9714</v>
      </c>
      <c r="E43" s="130">
        <f>'Биланс на успех - природа'!E43</f>
        <v>0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183</v>
      </c>
      <c r="D44" s="163">
        <f>'Биланс на успех - природа'!D44</f>
        <v>110</v>
      </c>
      <c r="E44" s="134">
        <f>'Биланс на успех - природа'!E44</f>
        <v>60.10928961748634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-27205</v>
      </c>
      <c r="D45" s="130">
        <f>'Биланс на успех - природа'!D45</f>
        <v>-9824</v>
      </c>
      <c r="E45" s="130">
        <f>'Биланс на успех - природа'!E45</f>
        <v>0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-27205</v>
      </c>
      <c r="D47" s="130">
        <f>'Биланс на успех - природа'!D47</f>
        <v>-9824</v>
      </c>
      <c r="E47" s="130">
        <f>'Биланс на успех - природа'!E47</f>
        <v>0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-27205</v>
      </c>
      <c r="D49" s="130">
        <f>'Биланс на успех - природа'!D49</f>
        <v>-9824</v>
      </c>
      <c r="E49" s="130">
        <f>'Биланс на успех - природа'!E49</f>
        <v>0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СКОВИН АД 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2018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97933</v>
      </c>
      <c r="C8" s="178">
        <f>'Паричен тек'!C9</f>
        <v>-159974</v>
      </c>
      <c r="D8" s="178">
        <f>'Паричен тек'!D9</f>
        <v>-163.35045388173549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-27205</v>
      </c>
      <c r="C9" s="180">
        <f>'Паричен тек'!C10</f>
        <v>-9824</v>
      </c>
      <c r="D9" s="180">
        <f>'Паричен тек'!D10</f>
        <v>0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6561</v>
      </c>
      <c r="C11" s="182">
        <f>'Паричен тек'!C12</f>
        <v>6350</v>
      </c>
      <c r="D11" s="182">
        <f>'Паричен тек'!D12</f>
        <v>96.784026825179097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-57554</v>
      </c>
      <c r="C13" s="182">
        <f>'Паричен тек'!C14</f>
        <v>79917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-10567</v>
      </c>
      <c r="C14" s="182">
        <f>'Паричен тек'!C15</f>
        <v>4154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-397</v>
      </c>
      <c r="C16" s="182">
        <f>'Паричен тек'!C17</f>
        <v>2525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-5501</v>
      </c>
      <c r="C17" s="182">
        <f>'Паричен тек'!C18</f>
        <v>-3107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11994</v>
      </c>
      <c r="C18" s="182">
        <f>'Паричен тек'!C19</f>
        <v>61278</v>
      </c>
      <c r="D18" s="182">
        <f>'Паричен тек'!D19</f>
        <v>510.90545272636314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-69674</v>
      </c>
      <c r="C20" s="182">
        <f>'Паричен тек'!C21</f>
        <v>-967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-38923</v>
      </c>
      <c r="C28" s="178">
        <f>'Паричен тек'!C29</f>
        <v>285301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-38923</v>
      </c>
      <c r="C29" s="182">
        <f>'Паричен тек'!C30</f>
        <v>285301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-58590</v>
      </c>
      <c r="C38" s="178">
        <f>'Паричен тек'!C39</f>
        <v>-125220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-58590</v>
      </c>
      <c r="C41" s="182">
        <f>'Паричен тек'!C42</f>
        <v>-125220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420</v>
      </c>
      <c r="C46" s="178">
        <f>'Паричен тек'!C47</f>
        <v>107</v>
      </c>
      <c r="D46" s="178">
        <f>'Паричен тек'!D47</f>
        <v>25.476190476190474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618</v>
      </c>
      <c r="C47" s="182">
        <f>'Паричен тек'!C48</f>
        <v>1549</v>
      </c>
      <c r="D47" s="182">
        <f>'Паричен тек'!D48</f>
        <v>250.64724919093854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1038</v>
      </c>
      <c r="C48" s="178">
        <f>'Паричен тек'!C49</f>
        <v>1656</v>
      </c>
      <c r="D48" s="178">
        <f>'Паричен тек'!D49</f>
        <v>159.53757225433526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87" t="s">
        <v>136</v>
      </c>
      <c r="B2" s="267" t="str">
        <f>'ФИ-Почетна'!$C$18</f>
        <v>СКОВИН АД Скопје</v>
      </c>
      <c r="C2" s="268"/>
      <c r="D2" s="268"/>
      <c r="E2" s="186" t="s">
        <v>326</v>
      </c>
      <c r="F2" s="266">
        <f>'ФИ-Почетна'!$C$23</f>
        <v>2018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228777</v>
      </c>
      <c r="C7" s="192">
        <f>Капитал!C9</f>
        <v>0</v>
      </c>
      <c r="D7" s="192">
        <f>Капитал!D9</f>
        <v>20285</v>
      </c>
      <c r="E7" s="192">
        <f>Капитал!E9</f>
        <v>9544</v>
      </c>
      <c r="F7" s="192">
        <f>Капитал!F9</f>
        <v>0</v>
      </c>
      <c r="G7" s="193">
        <f>Капитал!G9</f>
        <v>258606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275</v>
      </c>
      <c r="F12" s="195">
        <f>Капитал!F14</f>
        <v>0</v>
      </c>
      <c r="G12" s="193">
        <f>Капитал!G14</f>
        <v>275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228777</v>
      </c>
      <c r="C26" s="199">
        <f>Капитал!C28</f>
        <v>0</v>
      </c>
      <c r="D26" s="199">
        <f>Капитал!D28</f>
        <v>20285</v>
      </c>
      <c r="E26" s="199">
        <f>Капитал!E28</f>
        <v>9819</v>
      </c>
      <c r="F26" s="199">
        <f>Капитал!F28</f>
        <v>0</v>
      </c>
      <c r="G26" s="199">
        <f>Капитал!G28</f>
        <v>258881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-9824</v>
      </c>
      <c r="F31" s="195">
        <f>Капитал!F33</f>
        <v>0</v>
      </c>
      <c r="G31" s="201">
        <f>Капитал!G33</f>
        <v>-9824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228777</v>
      </c>
      <c r="C45" s="199">
        <f>Капитал!C47</f>
        <v>0</v>
      </c>
      <c r="D45" s="199">
        <f>Капитал!D47</f>
        <v>20285</v>
      </c>
      <c r="E45" s="199">
        <f>Капитал!E47</f>
        <v>-5</v>
      </c>
      <c r="F45" s="199">
        <f>Капитал!F47</f>
        <v>0</v>
      </c>
      <c r="G45" s="199">
        <f>Капитал!G47</f>
        <v>249057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fersped</cp:lastModifiedBy>
  <cp:lastPrinted>2018-08-10T07:16:08Z</cp:lastPrinted>
  <dcterms:created xsi:type="dcterms:W3CDTF">2008-02-12T15:15:13Z</dcterms:created>
  <dcterms:modified xsi:type="dcterms:W3CDTF">2018-08-10T08:02:55Z</dcterms:modified>
</cp:coreProperties>
</file>