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14250" yWindow="465" windowWidth="4950" windowHeight="10545" tabRatio="848" activeTab="3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4525"/>
</workbook>
</file>

<file path=xl/calcChain.xml><?xml version="1.0" encoding="utf-8"?>
<calcChain xmlns="http://schemas.openxmlformats.org/spreadsheetml/2006/main">
  <c r="B37" i="25" l="1"/>
  <c r="B42" i="25"/>
  <c r="B43" i="25"/>
  <c r="B27" i="25"/>
  <c r="B19" i="25"/>
  <c r="B13" i="25"/>
  <c r="B56" i="25" l="1"/>
  <c r="B11" i="25"/>
  <c r="B34" i="25" s="1"/>
  <c r="B39" i="7"/>
  <c r="B29" i="7"/>
  <c r="B9" i="7"/>
  <c r="B47" i="7" l="1"/>
  <c r="B49" i="7" s="1"/>
  <c r="C12" i="22"/>
  <c r="C11" i="22" s="1"/>
  <c r="C37" i="22"/>
  <c r="C33" i="22"/>
  <c r="C20" i="22"/>
  <c r="C32" i="22"/>
  <c r="C41" i="22" s="1"/>
  <c r="C43" i="22" s="1"/>
  <c r="C45" i="22" s="1"/>
  <c r="C47" i="22" s="1"/>
  <c r="C49" i="22" l="1"/>
  <c r="C51" i="25" l="1"/>
  <c r="C43" i="25"/>
  <c r="C37" i="25"/>
  <c r="C27" i="25"/>
  <c r="C19" i="25"/>
  <c r="C13" i="25"/>
  <c r="D37" i="22"/>
  <c r="D33" i="22"/>
  <c r="D20" i="22"/>
  <c r="D12" i="22"/>
  <c r="D11" i="22" s="1"/>
  <c r="C11" i="25" l="1"/>
  <c r="C34" i="25" s="1"/>
  <c r="D32" i="22"/>
  <c r="D41" i="22" s="1"/>
  <c r="D43" i="22" s="1"/>
  <c r="D45" i="22" s="1"/>
  <c r="D47" i="22" s="1"/>
  <c r="C42" i="25"/>
  <c r="C56" i="25"/>
  <c r="C9" i="7"/>
  <c r="C39" i="7"/>
  <c r="B24" i="24" l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B34" i="24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C8" i="24"/>
  <c r="D13" i="25"/>
  <c r="D10" i="24" s="1"/>
  <c r="D12" i="25"/>
  <c r="D9" i="24" s="1"/>
  <c r="B8" i="6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D39" i="7"/>
  <c r="D38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/>
  <c r="G37" i="12"/>
  <c r="G35" i="13" s="1"/>
  <c r="G38" i="12"/>
  <c r="G36" i="13" s="1"/>
  <c r="G39" i="12"/>
  <c r="G37" i="13" s="1"/>
  <c r="G40" i="12"/>
  <c r="G38" i="13"/>
  <c r="G41" i="12"/>
  <c r="G39" i="13"/>
  <c r="G42" i="12"/>
  <c r="G40" i="13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B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E33" i="22"/>
  <c r="E33" i="20" s="1"/>
  <c r="C40" i="24"/>
  <c r="B48" i="24"/>
  <c r="B40" i="24"/>
  <c r="C39" i="24"/>
  <c r="B16" i="24"/>
  <c r="F26" i="13" l="1"/>
  <c r="B47" i="12"/>
  <c r="B45" i="13" s="1"/>
  <c r="D47" i="12"/>
  <c r="D45" i="13" s="1"/>
  <c r="D29" i="7"/>
  <c r="D28" i="6" s="1"/>
  <c r="D11" i="20"/>
  <c r="C53" i="24"/>
  <c r="D42" i="25"/>
  <c r="D39" i="24" s="1"/>
  <c r="D37" i="25"/>
  <c r="D34" i="24" s="1"/>
  <c r="B10" i="24"/>
  <c r="D11" i="25"/>
  <c r="D8" i="24" s="1"/>
  <c r="C31" i="24"/>
  <c r="D19" i="25"/>
  <c r="D16" i="24" s="1"/>
  <c r="E47" i="12"/>
  <c r="E45" i="13" s="1"/>
  <c r="G28" i="12"/>
  <c r="D9" i="7"/>
  <c r="D8" i="6" s="1"/>
  <c r="E20" i="22"/>
  <c r="E20" i="20" s="1"/>
  <c r="C11" i="20"/>
  <c r="B53" i="24"/>
  <c r="B31" i="24"/>
  <c r="D27" i="25"/>
  <c r="D24" i="24" s="1"/>
  <c r="B39" i="24"/>
  <c r="D43" i="25"/>
  <c r="D40" i="24" s="1"/>
  <c r="B8" i="24"/>
  <c r="E12" i="22"/>
  <c r="E12" i="20" s="1"/>
  <c r="E37" i="22"/>
  <c r="E37" i="20" s="1"/>
  <c r="C10" i="24"/>
  <c r="D32" i="20" l="1"/>
  <c r="D34" i="25"/>
  <c r="D31" i="24" s="1"/>
  <c r="G26" i="13"/>
  <c r="G47" i="12"/>
  <c r="G45" i="13" s="1"/>
  <c r="B46" i="6"/>
  <c r="E11" i="22"/>
  <c r="E11" i="20" s="1"/>
  <c r="D56" i="25"/>
  <c r="D53" i="24" s="1"/>
  <c r="E32" i="22" l="1"/>
  <c r="E32" i="20" s="1"/>
  <c r="B48" i="6"/>
  <c r="C32" i="20"/>
  <c r="C41" i="20"/>
  <c r="D41" i="20" l="1"/>
  <c r="E41" i="22"/>
  <c r="E41" i="20" s="1"/>
  <c r="D43" i="20"/>
  <c r="C43" i="20" l="1"/>
  <c r="E43" i="22"/>
  <c r="E43" i="20" s="1"/>
  <c r="E45" i="22"/>
  <c r="E45" i="20" s="1"/>
  <c r="C45" i="20"/>
  <c r="D45" i="20"/>
  <c r="D47" i="20"/>
  <c r="D49" i="22"/>
  <c r="D49" i="20" s="1"/>
  <c r="C49" i="20" l="1"/>
  <c r="E49" i="22"/>
  <c r="E49" i="20" s="1"/>
  <c r="C47" i="20"/>
  <c r="E47" i="22"/>
  <c r="E47" i="20" s="1"/>
  <c r="C39" i="6"/>
  <c r="C47" i="7"/>
  <c r="D47" i="7" s="1"/>
  <c r="D46" i="6" s="1"/>
  <c r="C46" i="6" l="1"/>
  <c r="C49" i="7"/>
  <c r="C38" i="6"/>
  <c r="C48" i="6" l="1"/>
  <c r="D49" i="7"/>
  <c r="D48" i="6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<sst xmlns="http://schemas.openxmlformats.org/spreadsheetml/2006/main" count="475" uniqueCount="380">
  <si>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</si>
  <si>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</si>
  <si>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</si>
  <si>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</si>
  <si>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</si>
  <si>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</si>
  <si>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</si>
  <si>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</si>
  <si>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</si>
  <si>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</si>
  <si>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</si>
  <si>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</si>
  <si>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</si>
  <si>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</si>
  <si>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</si>
  <si>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</si>
  <si>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</si>
  <si>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</si>
  <si>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</si>
  <si>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</si>
  <si>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</si>
  <si>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</si>
  <si>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</si>
  <si>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</si>
  <si>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</si>
  <si>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</si>
  <si>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</si>
  <si>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</si>
  <si>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</si>
  <si>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</si>
  <si>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</si>
  <si>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</si>
  <si>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</si>
  <si>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</si>
  <si>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</si>
  <si>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</si>
  <si>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</si>
  <si>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</si>
  <si>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</si>
  <si>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</si>
  <si>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</si>
  <si>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</si>
  <si>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</si>
  <si>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</si>
  <si>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</si>
  <si>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</si>
  <si>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</si>
  <si>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</si>
  <si>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</si>
  <si>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</si>
  <si>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</si>
  <si>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</si>
  <si>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</si>
  <si>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</si>
  <si>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</si>
  <si>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</si>
  <si>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</si>
  <si>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</si>
  <si>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</si>
  <si>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</si>
  <si>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</si>
  <si>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</si>
  <si>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</si>
  <si>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</si>
  <si>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</si>
  <si>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</si>
  <si>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</si>
  <si>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</si>
  <si>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</si>
  <si>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</si>
  <si>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</si>
  <si>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</si>
  <si>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</si>
  <si>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</si>
  <si>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</si>
  <si>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</si>
  <si>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</si>
  <si>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</si>
  <si>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</si>
  <si>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</si>
  <si>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</si>
  <si>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</si>
  <si>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</si>
  <si>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</si>
  <si>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</si>
  <si>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</si>
  <si>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</si>
  <si>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</si>
  <si>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</si>
  <si>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</si>
  <si>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</si>
  <si>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</si>
  <si>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</si>
  <si>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</si>
  <si>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</si>
  <si>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</si>
  <si>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</si>
  <si>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</si>
  <si>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</si>
  <si>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</si>
  <si>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</si>
  <si>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</si>
  <si>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</si>
  <si>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</si>
  <si>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</si>
  <si>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</si>
  <si>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</si>
  <si>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</si>
  <si>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</si>
  <si>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</si>
  <si>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</si>
  <si>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</si>
  <si>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</si>
  <si>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</si>
  <si>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</si>
  <si>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</si>
  <si>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</si>
  <si>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</si>
  <si>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</si>
  <si>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</si>
  <si>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</si>
  <si>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</si>
  <si>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</si>
  <si>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</si>
  <si>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</si>
  <si>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</si>
  <si>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</si>
  <si>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</si>
  <si>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</si>
  <si>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</si>
  <si>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</si>
  <si>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</si>
  <si>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</si>
  <si>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</si>
  <si>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</si>
  <si>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</si>
  <si>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</si>
  <si>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</si>
  <si>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</si>
  <si>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</si>
  <si>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</si>
  <si>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</si>
  <si>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</si>
  <si>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</si>
  <si>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</si>
  <si>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</si>
  <si>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</si>
  <si>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</si>
  <si>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</si>
  <si>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</si>
  <si>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</si>
  <si>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</si>
  <si>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</si>
  <si>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</si>
  <si>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</si>
  <si>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</si>
  <si>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</si>
  <si>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</si>
  <si>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</si>
  <si>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</si>
  <si>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</si>
  <si>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</si>
  <si>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</si>
  <si>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</si>
  <si>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</si>
  <si>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</si>
  <si>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</si>
  <si>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</si>
  <si>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</si>
  <si>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</si>
  <si>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</si>
  <si>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</si>
  <si>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</si>
  <si>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</si>
  <si>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</si>
  <si>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</si>
  <si>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</si>
  <si>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</si>
  <si>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</si>
  <si>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</si>
  <si>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</si>
  <si>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</si>
  <si>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</si>
  <si>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</si>
  <si>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</si>
  <si>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</si>
  <si>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</si>
  <si>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</si>
  <si>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</si>
  <si>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</si>
  <si>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</si>
  <si>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</si>
  <si>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</si>
  <si>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</si>
  <si>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</si>
  <si>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</si>
  <si>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</si>
  <si>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</si>
  <si>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</si>
  <si>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</si>
  <si>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</si>
  <si>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</si>
  <si>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</si>
  <si>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</si>
  <si>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</si>
  <si>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</si>
  <si>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</si>
  <si>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</si>
  <si>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</si>
  <si>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</si>
  <si>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</si>
  <si>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</si>
  <si>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</si>
  <si>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</si>
  <si>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</si>
  <si>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</si>
  <si>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</si>
  <si>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</si>
  <si>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</si>
  <si>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</si>
  <si>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</si>
  <si>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</si>
  <si>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</si>
  <si>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</si>
  <si>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</si>
  <si>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</si>
  <si>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</si>
  <si>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</si>
  <si>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</si>
  <si>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</si>
  <si>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</si>
  <si>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</si>
  <si>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</si>
  <si>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</si>
  <si>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</si>
  <si>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</si>
  <si>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</si>
  <si>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</si>
  <si>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</si>
  <si>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</si>
  <si>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</si>
  <si>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</si>
  <si>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</si>
  <si>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</si>
  <si>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</si>
  <si>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</si>
  <si>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</si>
  <si>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</si>
  <si>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</si>
  <si>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</si>
  <si>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</si>
  <si>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</si>
  <si>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</si>
  <si>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</si>
  <si>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</si>
  <si>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</si>
  <si>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</si>
  <si>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</si>
  <si>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</si>
  <si>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</si>
  <si>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</si>
  <si>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</si>
  <si>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</si>
  <si>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</si>
  <si>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</si>
  <si>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</si>
  <si>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</si>
  <si>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</si>
  <si>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</si>
  <si>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</si>
  <si>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</si>
  <si>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</si>
  <si>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</si>
  <si>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</si>
  <si>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</si>
  <si>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</si>
  <si>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</si>
  <si>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</si>
  <si>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</si>
  <si>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</si>
  <si>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</si>
  <si>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</si>
  <si>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</si>
  <si>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</si>
  <si>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</si>
  <si>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</si>
  <si>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</si>
  <si>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</si>
  <si>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</si>
  <si>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</si>
  <si>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</si>
  <si>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</si>
  <si>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</si>
  <si>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</si>
  <si>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</si>
  <si>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</si>
  <si>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</si>
  <si>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</si>
  <si>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</si>
  <si>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</si>
  <si>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</si>
  <si>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</si>
  <si>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</si>
  <si>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</si>
  <si>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</si>
  <si>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</si>
  <si>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</si>
  <si>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</si>
  <si>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</si>
  <si>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</si>
  <si>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</si>
  <si>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</si>
  <si>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</si>
  <si>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</si>
  <si>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</si>
  <si>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</si>
  <si>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</si>
  <si>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</si>
  <si>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</si>
  <si>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</si>
  <si>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</si>
  <si>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</si>
  <si>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</si>
  <si>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</si>
  <si>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</si>
  <si>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</si>
  <si>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</si>
  <si>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</si>
  <si>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</si>
  <si>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</si>
  <si>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</si>
  <si>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</si>
  <si>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</si>
  <si>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</si>
  <si>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</si>
  <si>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</si>
  <si>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</si>
  <si>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</si>
  <si>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</si>
  <si>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</si>
  <si>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</si>
  <si>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</si>
  <si>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</si>
  <si>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</si>
  <si>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</si>
  <si>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</si>
  <si>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</si>
  <si>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</si>
  <si>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</si>
  <si>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</si>
  <si>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</si>
  <si>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</si>
  <si>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</si>
  <si>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</si>
  <si>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</si>
  <si>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</si>
  <si>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</si>
  <si>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</si>
  <si>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</si>
  <si>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</si>
  <si>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</si>
  <si>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</si>
  <si>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</si>
  <si>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</si>
  <si>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</si>
  <si>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</si>
  <si>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</si>
  <si>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</si>
  <si>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</si>
  <si>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</si>
  <si>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</si>
  <si>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</si>
  <si>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</si>
  <si>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</si>
  <si>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</si>
  <si>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</si>
  <si>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</si>
  <si>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</si>
  <si>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</si>
  <si>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“ТЕТЕКС“АД ТЕТОВО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</si>
</sst>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0" workbookViewId="0">
      <selection activeCell="C23" sqref="C23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9" t="s">
        <v>310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2" t="s">
        <v>379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17">
        <v>4037537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309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2019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1" t="s">
        <v>322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1" t="s">
        <v>318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1" t="s">
        <v>323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1" t="s">
        <v>324</v>
      </c>
      <c r="C32" s="211"/>
      <c r="D32" s="211"/>
      <c r="E32" s="211"/>
      <c r="F32" s="211"/>
      <c r="G32" s="211"/>
      <c r="H32" s="212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2" zoomScale="120" workbookViewId="0">
      <selection activeCell="D10" sqref="D10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2" t="str">
        <f>'ФИ-Почетна'!$C$18</f>
        <v>“ТЕТЕКС“АД ТЕТОВО</v>
      </c>
      <c r="C1" s="232"/>
      <c r="D1" s="232"/>
    </row>
    <row r="2" spans="1:6" x14ac:dyDescent="0.2">
      <c r="A2" s="99" t="s">
        <v>319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316</v>
      </c>
      <c r="B3" s="101">
        <f>'ФИ-Почетна'!$C$23</f>
        <v>2019</v>
      </c>
      <c r="C3" s="102"/>
      <c r="D3" s="103"/>
    </row>
    <row r="4" spans="1:6" x14ac:dyDescent="0.2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376</v>
      </c>
      <c r="B6" s="235"/>
      <c r="C6" s="235"/>
      <c r="D6" s="235"/>
      <c r="F6" s="107"/>
    </row>
    <row r="7" spans="1:6" x14ac:dyDescent="0.2">
      <c r="A7" s="233" t="s">
        <v>377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1026162</v>
      </c>
      <c r="C11" s="75">
        <f>C12+C13+C18+C19+C25+C26</f>
        <v>1026680</v>
      </c>
      <c r="D11" s="75">
        <f t="shared" ref="D11:D35" si="0">IF(B11&lt;=0,0,C11/B11*100)</f>
        <v>100.05047935900959</v>
      </c>
      <c r="F11" s="111"/>
    </row>
    <row r="12" spans="1:6" ht="14.25" thickTop="1" thickBot="1" x14ac:dyDescent="0.25">
      <c r="A12" s="87" t="s">
        <v>160</v>
      </c>
      <c r="B12" s="94">
        <v>0</v>
      </c>
      <c r="C12" s="94">
        <v>0</v>
      </c>
      <c r="D12" s="75">
        <f t="shared" si="0"/>
        <v>0</v>
      </c>
      <c r="F12" s="111"/>
    </row>
    <row r="13" spans="1:6" ht="14.25" thickTop="1" thickBot="1" x14ac:dyDescent="0.25">
      <c r="A13" s="87" t="s">
        <v>293</v>
      </c>
      <c r="B13" s="75">
        <f>SUM(B14:B17)</f>
        <v>99330</v>
      </c>
      <c r="C13" s="75">
        <f>SUM(C14:C17)</f>
        <v>97214</v>
      </c>
      <c r="D13" s="75">
        <f t="shared" si="0"/>
        <v>97.869727172052762</v>
      </c>
      <c r="F13" s="111"/>
    </row>
    <row r="14" spans="1:6" ht="14.25" thickTop="1" thickBot="1" x14ac:dyDescent="0.25">
      <c r="A14" s="88" t="s">
        <v>297</v>
      </c>
      <c r="B14" s="77">
        <v>89905</v>
      </c>
      <c r="C14" s="77">
        <v>90309</v>
      </c>
      <c r="D14" s="76">
        <f t="shared" si="0"/>
        <v>100.44936321672877</v>
      </c>
      <c r="F14" s="111"/>
    </row>
    <row r="15" spans="1:6" ht="27" thickTop="1" thickBot="1" x14ac:dyDescent="0.25">
      <c r="A15" s="88" t="s">
        <v>259</v>
      </c>
      <c r="B15" s="77">
        <v>9425</v>
      </c>
      <c r="C15" s="77">
        <v>6905</v>
      </c>
      <c r="D15" s="76">
        <f t="shared" si="0"/>
        <v>73.262599469496024</v>
      </c>
      <c r="F15" s="111"/>
    </row>
    <row r="16" spans="1:6" ht="14.25" thickTop="1" thickBot="1" x14ac:dyDescent="0.25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0</v>
      </c>
      <c r="C17" s="77">
        <v>0</v>
      </c>
      <c r="D17" s="76">
        <f t="shared" si="0"/>
        <v>0</v>
      </c>
      <c r="F17" s="111"/>
    </row>
    <row r="18" spans="1:6" ht="14.25" thickTop="1" thickBot="1" x14ac:dyDescent="0.25">
      <c r="A18" s="87" t="s">
        <v>294</v>
      </c>
      <c r="B18" s="94">
        <v>473520</v>
      </c>
      <c r="C18" s="94">
        <v>473520</v>
      </c>
      <c r="D18" s="75">
        <f t="shared" si="0"/>
        <v>100</v>
      </c>
      <c r="F18" s="111"/>
    </row>
    <row r="19" spans="1:6" ht="14.25" thickTop="1" thickBot="1" x14ac:dyDescent="0.25">
      <c r="A19" s="87" t="s">
        <v>295</v>
      </c>
      <c r="B19" s="75">
        <f>SUM(B20:B24)</f>
        <v>453312</v>
      </c>
      <c r="C19" s="75">
        <f>SUM(C20:C24)</f>
        <v>455946</v>
      </c>
      <c r="D19" s="75">
        <f t="shared" si="0"/>
        <v>100.58105675561202</v>
      </c>
      <c r="F19" s="111"/>
    </row>
    <row r="20" spans="1:6" ht="14.25" thickTop="1" thickBot="1" x14ac:dyDescent="0.25">
      <c r="A20" s="88" t="s">
        <v>161</v>
      </c>
      <c r="B20" s="77">
        <v>553</v>
      </c>
      <c r="C20" s="77">
        <v>553</v>
      </c>
      <c r="D20" s="76">
        <f t="shared" si="0"/>
        <v>100</v>
      </c>
      <c r="F20" s="111"/>
    </row>
    <row r="21" spans="1:6" ht="14.25" thickTop="1" thickBot="1" x14ac:dyDescent="0.25">
      <c r="A21" s="88" t="s">
        <v>162</v>
      </c>
      <c r="B21" s="77">
        <v>428360</v>
      </c>
      <c r="C21" s="77">
        <v>428360</v>
      </c>
      <c r="D21" s="76">
        <f t="shared" si="0"/>
        <v>100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24399</v>
      </c>
      <c r="C23" s="77">
        <v>27033</v>
      </c>
      <c r="D23" s="76">
        <f t="shared" si="0"/>
        <v>110.79552440673798</v>
      </c>
      <c r="F23" s="111"/>
    </row>
    <row r="24" spans="1:6" ht="14.25" thickTop="1" thickBot="1" x14ac:dyDescent="0.25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647556</v>
      </c>
      <c r="C27" s="75">
        <f>SUM(C28:C33)</f>
        <v>628798</v>
      </c>
      <c r="D27" s="75">
        <f t="shared" si="0"/>
        <v>97.103262111693809</v>
      </c>
      <c r="F27" s="111"/>
    </row>
    <row r="28" spans="1:6" ht="14.25" thickTop="1" thickBot="1" x14ac:dyDescent="0.25">
      <c r="A28" s="89" t="s">
        <v>166</v>
      </c>
      <c r="B28" s="77">
        <v>569159</v>
      </c>
      <c r="C28" s="77">
        <v>548194</v>
      </c>
      <c r="D28" s="76">
        <f t="shared" si="0"/>
        <v>96.316495039171841</v>
      </c>
      <c r="F28" s="111"/>
    </row>
    <row r="29" spans="1:6" ht="15.75" customHeight="1" thickTop="1" thickBot="1" x14ac:dyDescent="0.25">
      <c r="A29" s="89" t="s">
        <v>167</v>
      </c>
      <c r="B29" s="77">
        <v>35749</v>
      </c>
      <c r="C29" s="77">
        <v>26561</v>
      </c>
      <c r="D29" s="76">
        <f t="shared" si="0"/>
        <v>74.298581778511291</v>
      </c>
      <c r="F29" s="111"/>
    </row>
    <row r="30" spans="1:6" ht="14.25" thickTop="1" thickBot="1" x14ac:dyDescent="0.25">
      <c r="A30" s="89" t="s">
        <v>168</v>
      </c>
      <c r="B30" s="77">
        <v>4141</v>
      </c>
      <c r="C30" s="77">
        <v>39405</v>
      </c>
      <c r="D30" s="76">
        <f t="shared" si="0"/>
        <v>951.58174354020775</v>
      </c>
      <c r="F30" s="111"/>
    </row>
    <row r="31" spans="1:6" ht="14.25" thickTop="1" thickBot="1" x14ac:dyDescent="0.25">
      <c r="A31" s="89" t="s">
        <v>169</v>
      </c>
      <c r="B31" s="77">
        <v>102</v>
      </c>
      <c r="C31" s="77">
        <v>1345</v>
      </c>
      <c r="D31" s="76">
        <f t="shared" si="0"/>
        <v>1318.627450980392</v>
      </c>
      <c r="F31" s="111"/>
    </row>
    <row r="32" spans="1:6" ht="14.25" thickTop="1" thickBot="1" x14ac:dyDescent="0.25">
      <c r="A32" s="89" t="s">
        <v>170</v>
      </c>
      <c r="B32" s="77">
        <v>26450</v>
      </c>
      <c r="C32" s="77">
        <v>1593</v>
      </c>
      <c r="D32" s="76">
        <f t="shared" si="0"/>
        <v>6.0226843100189029</v>
      </c>
      <c r="F32" s="111"/>
    </row>
    <row r="33" spans="1:6" ht="14.25" thickTop="1" thickBot="1" x14ac:dyDescent="0.25">
      <c r="A33" s="89" t="s">
        <v>301</v>
      </c>
      <c r="B33" s="77">
        <v>11955</v>
      </c>
      <c r="C33" s="77">
        <v>11700</v>
      </c>
      <c r="D33" s="76">
        <f t="shared" si="0"/>
        <v>97.867001254705144</v>
      </c>
      <c r="F33" s="111"/>
    </row>
    <row r="34" spans="1:6" ht="14.25" thickTop="1" thickBot="1" x14ac:dyDescent="0.25">
      <c r="A34" s="90" t="s">
        <v>173</v>
      </c>
      <c r="B34" s="75">
        <f>B11+B27</f>
        <v>1673718</v>
      </c>
      <c r="C34" s="75">
        <f>C11+C27</f>
        <v>1655478</v>
      </c>
      <c r="D34" s="75">
        <f t="shared" si="0"/>
        <v>98.910210680652298</v>
      </c>
      <c r="F34" s="111"/>
    </row>
    <row r="35" spans="1:6" ht="14.25" thickTop="1" thickBot="1" x14ac:dyDescent="0.25">
      <c r="A35" s="41" t="s">
        <v>171</v>
      </c>
      <c r="B35" s="77">
        <v>20120</v>
      </c>
      <c r="C35" s="77">
        <v>21992</v>
      </c>
      <c r="D35" s="76">
        <f t="shared" si="0"/>
        <v>109.3041749502982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1599690</v>
      </c>
      <c r="C37" s="75">
        <f>(SUM(C38:C41))</f>
        <v>1569340</v>
      </c>
      <c r="D37" s="75">
        <f t="shared" ref="D37:D57" si="1">IF(B37&lt;=0,0,C37/B37*100)</f>
        <v>98.102757409248042</v>
      </c>
      <c r="F37" s="111"/>
    </row>
    <row r="38" spans="1:6" ht="14.25" thickTop="1" thickBot="1" x14ac:dyDescent="0.25">
      <c r="A38" s="88" t="s">
        <v>298</v>
      </c>
      <c r="B38" s="77">
        <v>1281979</v>
      </c>
      <c r="C38" s="77">
        <v>1281979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223331</v>
      </c>
      <c r="C39" s="77">
        <v>226519</v>
      </c>
      <c r="D39" s="76">
        <f t="shared" si="1"/>
        <v>101.42747760051225</v>
      </c>
      <c r="F39" s="111"/>
    </row>
    <row r="40" spans="1:6" ht="14.25" thickTop="1" thickBot="1" x14ac:dyDescent="0.25">
      <c r="A40" s="88" t="s">
        <v>128</v>
      </c>
      <c r="B40" s="77">
        <v>94380</v>
      </c>
      <c r="C40" s="77">
        <v>60842</v>
      </c>
      <c r="D40" s="76">
        <f t="shared" si="1"/>
        <v>64.464929010383557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74028</v>
      </c>
      <c r="C42" s="75">
        <f>C43+C51</f>
        <v>86138</v>
      </c>
      <c r="D42" s="75">
        <f t="shared" si="1"/>
        <v>116.35867509590965</v>
      </c>
      <c r="F42" s="111"/>
    </row>
    <row r="43" spans="1:6" ht="14.25" thickTop="1" thickBot="1" x14ac:dyDescent="0.25">
      <c r="A43" s="90" t="s">
        <v>178</v>
      </c>
      <c r="B43" s="75">
        <f>SUM(B44:B50)</f>
        <v>74028</v>
      </c>
      <c r="C43" s="75">
        <f>SUM(C44:C50)</f>
        <v>86138</v>
      </c>
      <c r="D43" s="75">
        <f t="shared" si="1"/>
        <v>116.35867509590965</v>
      </c>
      <c r="F43" s="111"/>
    </row>
    <row r="44" spans="1:6" ht="14.25" thickTop="1" thickBot="1" x14ac:dyDescent="0.25">
      <c r="A44" s="88" t="s">
        <v>179</v>
      </c>
      <c r="B44" s="77">
        <v>28862</v>
      </c>
      <c r="C44" s="77">
        <v>24967</v>
      </c>
      <c r="D44" s="76">
        <f t="shared" si="1"/>
        <v>86.504746725798626</v>
      </c>
      <c r="F44" s="107"/>
    </row>
    <row r="45" spans="1:6" ht="14.25" thickTop="1" thickBot="1" x14ac:dyDescent="0.25">
      <c r="A45" s="89" t="s">
        <v>266</v>
      </c>
      <c r="B45" s="77">
        <v>30089</v>
      </c>
      <c r="C45" s="77">
        <v>39613</v>
      </c>
      <c r="D45" s="76">
        <f t="shared" si="1"/>
        <v>131.65276346837715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2548</v>
      </c>
      <c r="C47" s="77">
        <v>468</v>
      </c>
      <c r="D47" s="76">
        <f t="shared" si="1"/>
        <v>18.367346938775512</v>
      </c>
      <c r="F47" s="107"/>
    </row>
    <row r="48" spans="1:6" ht="14.25" thickTop="1" thickBot="1" x14ac:dyDescent="0.25">
      <c r="A48" s="89" t="s">
        <v>267</v>
      </c>
      <c r="B48" s="77">
        <v>4003</v>
      </c>
      <c r="C48" s="77">
        <v>14565</v>
      </c>
      <c r="D48" s="76">
        <f t="shared" si="1"/>
        <v>363.85211091681236</v>
      </c>
    </row>
    <row r="49" spans="1:4" ht="14.25" thickTop="1" thickBot="1" x14ac:dyDescent="0.25">
      <c r="A49" s="89" t="s">
        <v>302</v>
      </c>
      <c r="B49" s="77">
        <v>8526</v>
      </c>
      <c r="C49" s="77">
        <v>6525</v>
      </c>
      <c r="D49" s="76">
        <f t="shared" si="1"/>
        <v>76.530612244897952</v>
      </c>
    </row>
    <row r="50" spans="1:4" ht="27" thickTop="1" thickBot="1" x14ac:dyDescent="0.25">
      <c r="A50" s="89" t="s">
        <v>299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 x14ac:dyDescent="0.25">
      <c r="A52" s="89" t="s">
        <v>325</v>
      </c>
      <c r="B52" s="77">
        <v>0</v>
      </c>
      <c r="C52" s="77">
        <v>0</v>
      </c>
      <c r="D52" s="76">
        <f t="shared" si="1"/>
        <v>0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300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1673718</v>
      </c>
      <c r="C56" s="75">
        <f>C37+C43+C51</f>
        <v>1655478</v>
      </c>
      <c r="D56" s="75">
        <f t="shared" si="1"/>
        <v>98.910210680652298</v>
      </c>
    </row>
    <row r="57" spans="1:4" ht="14.25" thickTop="1" thickBot="1" x14ac:dyDescent="0.25">
      <c r="A57" s="41" t="s">
        <v>185</v>
      </c>
      <c r="B57" s="77">
        <v>20120</v>
      </c>
      <c r="C57" s="77">
        <v>21992</v>
      </c>
      <c r="D57" s="76">
        <f t="shared" si="1"/>
        <v>109.3041749502982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1" zoomScale="120" zoomScaleNormal="120" workbookViewId="0">
      <selection activeCell="D45" sqref="D45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2" t="str">
        <f>'ФИ-Почетна'!$C$18</f>
        <v>“ТЕТЕКС“АД ТЕТОВО</v>
      </c>
      <c r="D1" s="232"/>
      <c r="E1" s="232"/>
    </row>
    <row r="2" spans="1:7" ht="12.75" customHeight="1" x14ac:dyDescent="0.2">
      <c r="A2" s="112"/>
      <c r="B2" s="113" t="s">
        <v>319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2019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378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283602</v>
      </c>
      <c r="D11" s="75">
        <f>D12+D18+D19</f>
        <v>232592</v>
      </c>
      <c r="E11" s="75">
        <f>IF(C11&lt;=0,0,D11/C11*100)</f>
        <v>82.013525997701009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194461</v>
      </c>
      <c r="D12" s="76">
        <f>SUM(D13:D14)</f>
        <v>167662</v>
      </c>
      <c r="E12" s="76">
        <f t="shared" ref="E12:E49" si="0">IF(C12&lt;=0,0,D12/C12*100)</f>
        <v>86.21883051100221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102578</v>
      </c>
      <c r="D13" s="77">
        <v>89881</v>
      </c>
      <c r="E13" s="76">
        <f t="shared" si="0"/>
        <v>87.622102205151194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91883</v>
      </c>
      <c r="D14" s="77">
        <v>77781</v>
      </c>
      <c r="E14" s="76">
        <f t="shared" si="0"/>
        <v>84.652220759008728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344587</v>
      </c>
      <c r="D16" s="77">
        <v>285848</v>
      </c>
      <c r="E16" s="76">
        <f t="shared" si="0"/>
        <v>82.953796864072061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336866</v>
      </c>
      <c r="D17" s="77">
        <v>274444</v>
      </c>
      <c r="E17" s="76">
        <f t="shared" si="0"/>
        <v>81.469783237251605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48407</v>
      </c>
      <c r="D18" s="77">
        <v>44069</v>
      </c>
      <c r="E18" s="76">
        <f t="shared" si="0"/>
        <v>91.038486169355664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40734</v>
      </c>
      <c r="D19" s="77">
        <v>20861</v>
      </c>
      <c r="E19" s="76">
        <f t="shared" si="0"/>
        <v>51.212746108901655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274363</v>
      </c>
      <c r="D20" s="75">
        <f>SUM(D21:D31)</f>
        <v>225993</v>
      </c>
      <c r="E20" s="75">
        <f t="shared" si="0"/>
        <v>82.370071766236691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17091</v>
      </c>
      <c r="D21" s="77">
        <v>15140</v>
      </c>
      <c r="E21" s="76">
        <f t="shared" si="0"/>
        <v>88.58463518811071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117108</v>
      </c>
      <c r="D22" s="77">
        <v>96147</v>
      </c>
      <c r="E22" s="76">
        <f t="shared" si="0"/>
        <v>82.101137411620044</v>
      </c>
      <c r="G22" s="111"/>
    </row>
    <row r="23" spans="1:7" ht="27" thickTop="1" thickBot="1" x14ac:dyDescent="0.25">
      <c r="A23" s="74">
        <v>11</v>
      </c>
      <c r="B23" s="96" t="s">
        <v>273</v>
      </c>
      <c r="C23" s="77">
        <v>3710</v>
      </c>
      <c r="D23" s="77">
        <v>3333</v>
      </c>
      <c r="E23" s="76">
        <f t="shared" si="0"/>
        <v>89.838274932614553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11878</v>
      </c>
      <c r="D24" s="77">
        <v>11127</v>
      </c>
      <c r="E24" s="76">
        <f t="shared" si="0"/>
        <v>93.67738676544873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15409</v>
      </c>
      <c r="D25" s="77">
        <v>12030</v>
      </c>
      <c r="E25" s="76">
        <f t="shared" si="0"/>
        <v>78.071257057563756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95689</v>
      </c>
      <c r="D26" s="77">
        <v>81286</v>
      </c>
      <c r="E26" s="76">
        <f t="shared" si="0"/>
        <v>84.948113158252255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4553</v>
      </c>
      <c r="D27" s="77">
        <v>4648</v>
      </c>
      <c r="E27" s="76">
        <f t="shared" si="0"/>
        <v>102.08653634965957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>
        <v>815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>
        <v>1722</v>
      </c>
      <c r="D29" s="77">
        <v>1906</v>
      </c>
      <c r="E29" s="76">
        <f t="shared" si="0"/>
        <v>110.68524970963995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6388</v>
      </c>
      <c r="D31" s="77">
        <v>376</v>
      </c>
      <c r="E31" s="76">
        <f t="shared" si="0"/>
        <v>5.8860363180964308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1518</v>
      </c>
      <c r="D32" s="79">
        <f>D11-D20-D16+D17</f>
        <v>-4805</v>
      </c>
      <c r="E32" s="79">
        <f t="shared" si="0"/>
        <v>-316.53491436100131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46270</v>
      </c>
      <c r="D33" s="79">
        <f>D34+D35+D36</f>
        <v>40430</v>
      </c>
      <c r="E33" s="75">
        <f t="shared" si="0"/>
        <v>87.378430948778913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>
        <v>46270</v>
      </c>
      <c r="D34" s="77">
        <v>40430</v>
      </c>
      <c r="E34" s="76">
        <f t="shared" si="0"/>
        <v>87.378430948778913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>
        <v>0</v>
      </c>
      <c r="D35" s="77">
        <v>0</v>
      </c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11311</v>
      </c>
      <c r="D37" s="75">
        <f>D38+D39+D40</f>
        <v>1449</v>
      </c>
      <c r="E37" s="75">
        <f t="shared" si="0"/>
        <v>12.81053841393334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>
        <v>11311</v>
      </c>
      <c r="D38" s="77">
        <v>1449</v>
      </c>
      <c r="E38" s="76">
        <f t="shared" si="0"/>
        <v>12.81053841393334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>
        <v>0</v>
      </c>
      <c r="D39" s="77">
        <v>0</v>
      </c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36477</v>
      </c>
      <c r="D41" s="75">
        <f>D32+D33-D37</f>
        <v>34176</v>
      </c>
      <c r="E41" s="75">
        <f t="shared" si="0"/>
        <v>93.691915453573486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36477</v>
      </c>
      <c r="D43" s="75">
        <f>D41+D42</f>
        <v>34176</v>
      </c>
      <c r="E43" s="75">
        <f t="shared" si="0"/>
        <v>93.691915453573486</v>
      </c>
    </row>
    <row r="44" spans="1:7" ht="14.25" thickTop="1" thickBot="1" x14ac:dyDescent="0.25">
      <c r="A44" s="74">
        <v>26</v>
      </c>
      <c r="B44" s="96" t="s">
        <v>5</v>
      </c>
      <c r="C44" s="77">
        <v>333</v>
      </c>
      <c r="D44" s="77">
        <v>184</v>
      </c>
      <c r="E44" s="76">
        <f t="shared" si="0"/>
        <v>55.25525525525525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36144</v>
      </c>
      <c r="D45" s="75">
        <f>D43-D44</f>
        <v>33992</v>
      </c>
      <c r="E45" s="75">
        <f t="shared" si="0"/>
        <v>94.046038069942455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36144</v>
      </c>
      <c r="D47" s="75">
        <f>D45-D46</f>
        <v>33992</v>
      </c>
      <c r="E47" s="75">
        <f t="shared" si="0"/>
        <v>94.046038069942455</v>
      </c>
    </row>
    <row r="48" spans="1:7" ht="14.25" thickTop="1" thickBot="1" x14ac:dyDescent="0.25">
      <c r="A48" s="74">
        <v>30</v>
      </c>
      <c r="B48" s="95" t="s">
        <v>285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36144</v>
      </c>
      <c r="D49" s="75">
        <f>D45+D48</f>
        <v>33992</v>
      </c>
      <c r="E49" s="75">
        <f t="shared" si="0"/>
        <v>94.046038069942455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28" zoomScale="115" workbookViewId="0">
      <selection activeCell="C42" sqref="C42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1" t="str">
        <f>'ФИ-Почетна'!$C$18</f>
        <v>“ТЕТЕКС“АД ТЕТОВО</v>
      </c>
      <c r="C1" s="241"/>
      <c r="D1" s="241"/>
    </row>
    <row r="2" spans="1:11" s="7" customFormat="1" x14ac:dyDescent="0.2">
      <c r="A2" s="66" t="s">
        <v>319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2019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B10-(-SUM(B12:B28))</f>
        <v>10025</v>
      </c>
      <c r="C9" s="38">
        <f>C10-(-SUM(C12:C28))</f>
        <v>-4787</v>
      </c>
      <c r="D9" s="38">
        <f>IF(B9&lt;=0,0,C9/B9*100)</f>
        <v>-47.750623441396513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36144</v>
      </c>
      <c r="C10" s="34">
        <v>33992</v>
      </c>
      <c r="D10" s="122">
        <f>IF(B10&lt;=0,0,C10/B10*100)</f>
        <v>94.046038069942455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4553</v>
      </c>
      <c r="C12" s="34">
        <v>4648</v>
      </c>
      <c r="D12" s="122">
        <f t="shared" ref="D12:D28" si="0">IF(B12&lt;=0,0,C12/B12*100)</f>
        <v>102.08653634965957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>
        <v>1722</v>
      </c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17569</v>
      </c>
      <c r="C14" s="34">
        <v>20965</v>
      </c>
      <c r="D14" s="122">
        <f t="shared" si="0"/>
        <v>119.32950082531733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-9323</v>
      </c>
      <c r="C15" s="34">
        <v>9188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0</v>
      </c>
      <c r="C16" s="34">
        <v>0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990</v>
      </c>
      <c r="C17" s="34">
        <v>-35264</v>
      </c>
      <c r="D17" s="122">
        <f t="shared" si="0"/>
        <v>-3562.0202020202023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262</v>
      </c>
      <c r="C18" s="34">
        <v>255</v>
      </c>
      <c r="D18" s="122">
        <f t="shared" si="0"/>
        <v>97.328244274809165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-2623</v>
      </c>
      <c r="C19" s="34">
        <v>141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-3094</v>
      </c>
      <c r="C20" s="34">
        <v>2593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14848</v>
      </c>
      <c r="C21" s="34">
        <v>1853</v>
      </c>
      <c r="D21" s="122">
        <f t="shared" si="0"/>
        <v>12.479795258620689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-2303</v>
      </c>
      <c r="C22" s="34">
        <v>-2001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0</v>
      </c>
      <c r="C23" s="34">
        <v>0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-45437</v>
      </c>
      <c r="C24" s="34">
        <v>-39914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>
        <v>-3283</v>
      </c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0</v>
      </c>
      <c r="C28" s="34">
        <v>-1243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92770</v>
      </c>
      <c r="C29" s="38">
        <f>SUM(C30:C38)</f>
        <v>36130</v>
      </c>
      <c r="D29" s="124">
        <f>IF(B29&lt;=0,0,C29/B29*100)</f>
        <v>38.945779885738922</v>
      </c>
      <c r="E29" s="7"/>
      <c r="F29" s="7"/>
    </row>
    <row r="30" spans="1:11" ht="18" customHeight="1" thickTop="1" thickBot="1" x14ac:dyDescent="0.25">
      <c r="A30" s="29" t="s">
        <v>93</v>
      </c>
      <c r="B30" s="34"/>
      <c r="C30" s="34"/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26367</v>
      </c>
      <c r="C31" s="34">
        <v>-2532</v>
      </c>
      <c r="D31" s="122">
        <f t="shared" ref="D31:D38" si="1">IF(B31&lt;=0,0,C31/B31*100)</f>
        <v>-9.6029127318238707</v>
      </c>
      <c r="E31" s="7"/>
      <c r="F31" s="7"/>
    </row>
    <row r="32" spans="1:11" ht="27" thickTop="1" thickBot="1" x14ac:dyDescent="0.25">
      <c r="A32" s="29" t="s">
        <v>98</v>
      </c>
      <c r="B32" s="34">
        <v>20966</v>
      </c>
      <c r="C32" s="34">
        <v>1382</v>
      </c>
      <c r="D32" s="122">
        <f t="shared" si="1"/>
        <v>6.5916245349613654</v>
      </c>
      <c r="E32" s="7"/>
      <c r="F32" s="7"/>
    </row>
    <row r="33" spans="1:6" ht="31.5" customHeight="1" thickTop="1" thickBot="1" x14ac:dyDescent="0.25">
      <c r="A33" s="29" t="s">
        <v>97</v>
      </c>
      <c r="B33" s="34">
        <v>0</v>
      </c>
      <c r="C33" s="34">
        <v>0</v>
      </c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>
        <v>0</v>
      </c>
      <c r="C36" s="34">
        <v>0</v>
      </c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>
        <v>45437</v>
      </c>
      <c r="C37" s="34">
        <v>39914</v>
      </c>
      <c r="D37" s="122">
        <f t="shared" si="1"/>
        <v>87.844708057310115</v>
      </c>
      <c r="E37" s="7"/>
      <c r="F37" s="7"/>
    </row>
    <row r="38" spans="1:6" ht="14.25" thickTop="1" thickBot="1" x14ac:dyDescent="0.25">
      <c r="A38" s="29" t="s">
        <v>103</v>
      </c>
      <c r="B38" s="34"/>
      <c r="C38" s="34">
        <v>-2634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-94847</v>
      </c>
      <c r="C39" s="38">
        <f>SUM(C40:C46)</f>
        <v>-56200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>
        <v>0</v>
      </c>
      <c r="C40" s="34">
        <v>0</v>
      </c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0</v>
      </c>
      <c r="C41" s="34">
        <v>9524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-94847</v>
      </c>
      <c r="C44" s="34">
        <v>-65724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>
        <v>0</v>
      </c>
      <c r="C45" s="34">
        <v>0</v>
      </c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>
        <v>0</v>
      </c>
      <c r="C46" s="34">
        <v>0</v>
      </c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7948</v>
      </c>
      <c r="C47" s="38">
        <f>C9+C29+C39</f>
        <v>-24857</v>
      </c>
      <c r="D47" s="38">
        <f t="shared" si="2"/>
        <v>-312.74534474081526</v>
      </c>
      <c r="E47" s="7"/>
      <c r="F47" s="7"/>
    </row>
    <row r="48" spans="1:6" ht="14.25" thickTop="1" thickBot="1" x14ac:dyDescent="0.25">
      <c r="A48" s="5" t="s">
        <v>60</v>
      </c>
      <c r="B48" s="34">
        <v>18501</v>
      </c>
      <c r="C48" s="34">
        <v>26449</v>
      </c>
      <c r="D48" s="122">
        <f t="shared" si="2"/>
        <v>142.9598400086482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26449</v>
      </c>
      <c r="C49" s="38">
        <f>C47+C48</f>
        <v>1592</v>
      </c>
      <c r="D49" s="38">
        <f t="shared" si="2"/>
        <v>6.0191311580778102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2" zoomScale="110" workbookViewId="0">
      <selection activeCell="E35" sqref="E35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1" t="str">
        <f>'ФИ-Почетна'!$C$18</f>
        <v>“ТЕТЕКС“АД ТЕТОВО</v>
      </c>
      <c r="C1" s="249"/>
      <c r="D1" s="249"/>
      <c r="E1" s="39"/>
      <c r="F1" s="244"/>
      <c r="G1" s="244"/>
    </row>
    <row r="2" spans="1:7" ht="12.75" customHeight="1" x14ac:dyDescent="0.2">
      <c r="A2" s="66" t="s">
        <v>319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316</v>
      </c>
      <c r="B3" s="71">
        <f>'ФИ-Почетна'!$C$23</f>
        <v>2019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1281980</v>
      </c>
      <c r="C9" s="30"/>
      <c r="D9" s="30">
        <v>220883</v>
      </c>
      <c r="E9" s="30">
        <v>158815</v>
      </c>
      <c r="F9" s="30"/>
      <c r="G9" s="23">
        <f t="shared" ref="G9:G27" si="0">SUM(B9:F9)</f>
        <v>1661678</v>
      </c>
    </row>
    <row r="10" spans="1:7" x14ac:dyDescent="0.2">
      <c r="A10" s="19" t="s">
        <v>118</v>
      </c>
      <c r="B10" s="33"/>
      <c r="C10" s="33"/>
      <c r="D10" s="33"/>
      <c r="E10" s="33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36144</v>
      </c>
      <c r="F14" s="31"/>
      <c r="G14" s="23">
        <f t="shared" si="0"/>
        <v>36144</v>
      </c>
    </row>
    <row r="15" spans="1:7" x14ac:dyDescent="0.2">
      <c r="A15" s="19" t="s">
        <v>119</v>
      </c>
      <c r="B15" s="31"/>
      <c r="C15" s="31"/>
      <c r="D15" s="31">
        <v>2182</v>
      </c>
      <c r="E15" s="31">
        <v>-2182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>
        <v>-94847</v>
      </c>
      <c r="F16" s="31"/>
      <c r="G16" s="23">
        <f t="shared" si="0"/>
        <v>-94847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>
        <v>12699</v>
      </c>
      <c r="E20" s="31"/>
      <c r="F20" s="31"/>
      <c r="G20" s="23">
        <f t="shared" si="0"/>
        <v>12699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>
        <v>-12435</v>
      </c>
      <c r="E27" s="32">
        <v>-3549</v>
      </c>
      <c r="F27" s="32"/>
      <c r="G27" s="23">
        <f t="shared" si="0"/>
        <v>-15984</v>
      </c>
    </row>
    <row r="28" spans="1:7" ht="14.25" thickTop="1" thickBot="1" x14ac:dyDescent="0.25">
      <c r="A28" s="22" t="s">
        <v>132</v>
      </c>
      <c r="B28" s="26">
        <f t="shared" ref="B28:G28" si="1">SUM(B9:B27)</f>
        <v>1281980</v>
      </c>
      <c r="C28" s="26">
        <f t="shared" si="1"/>
        <v>0</v>
      </c>
      <c r="D28" s="26">
        <f t="shared" si="1"/>
        <v>223329</v>
      </c>
      <c r="E28" s="26">
        <f t="shared" si="1"/>
        <v>94381</v>
      </c>
      <c r="F28" s="26">
        <f t="shared" si="1"/>
        <v>0</v>
      </c>
      <c r="G28" s="26">
        <f t="shared" si="1"/>
        <v>1599690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33992</v>
      </c>
      <c r="F33" s="31"/>
      <c r="G33" s="25">
        <f t="shared" si="2"/>
        <v>33992</v>
      </c>
    </row>
    <row r="34" spans="1:7" x14ac:dyDescent="0.2">
      <c r="A34" s="19" t="s">
        <v>119</v>
      </c>
      <c r="B34" s="31"/>
      <c r="C34" s="31"/>
      <c r="D34" s="31">
        <v>1807</v>
      </c>
      <c r="E34" s="31">
        <v>-1807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>
        <v>-65724</v>
      </c>
      <c r="F35" s="31"/>
      <c r="G35" s="25">
        <f t="shared" si="2"/>
        <v>-65724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>
        <v>1382</v>
      </c>
      <c r="E39" s="31"/>
      <c r="F39" s="31"/>
      <c r="G39" s="25">
        <f t="shared" si="2"/>
        <v>1382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>
        <v>0</v>
      </c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1281980</v>
      </c>
      <c r="C47" s="24">
        <f t="shared" si="3"/>
        <v>0</v>
      </c>
      <c r="D47" s="24">
        <f t="shared" si="3"/>
        <v>226518</v>
      </c>
      <c r="E47" s="24">
        <f t="shared" si="3"/>
        <v>60842</v>
      </c>
      <c r="F47" s="24">
        <f t="shared" si="3"/>
        <v>0</v>
      </c>
      <c r="G47" s="24">
        <f t="shared" si="3"/>
        <v>1569340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“ТЕТЕКС“АД ТЕТОВО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326</v>
      </c>
      <c r="D2" s="103">
        <f>'ФИ-Почетна'!$C$23</f>
        <v>2019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1026162</v>
      </c>
      <c r="C8" s="130">
        <f>'Биланс на состојба'!C11</f>
        <v>1026680</v>
      </c>
      <c r="D8" s="130">
        <f>'Биланс на состојба'!D11</f>
        <v>100.05047935900959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99330</v>
      </c>
      <c r="C10" s="130">
        <f>'Биланс на состојба'!C13</f>
        <v>97214</v>
      </c>
      <c r="D10" s="130">
        <f>'Биланс на состојба'!D13</f>
        <v>97.869727172052762</v>
      </c>
    </row>
    <row r="11" spans="1:4" ht="14.25" thickTop="1" thickBot="1" x14ac:dyDescent="0.25">
      <c r="A11" s="133" t="s">
        <v>327</v>
      </c>
      <c r="B11" s="132">
        <f>'Биланс на состојба'!B14</f>
        <v>89905</v>
      </c>
      <c r="C11" s="132">
        <f>'Биланс на состојба'!C14</f>
        <v>90309</v>
      </c>
      <c r="D11" s="134">
        <f>'Биланс на состојба'!D14</f>
        <v>100.44936321672877</v>
      </c>
    </row>
    <row r="12" spans="1:4" ht="14.25" thickTop="1" thickBot="1" x14ac:dyDescent="0.25">
      <c r="A12" s="133" t="s">
        <v>328</v>
      </c>
      <c r="B12" s="132">
        <f>'Биланс на состојба'!B15</f>
        <v>9425</v>
      </c>
      <c r="C12" s="132">
        <f>'Биланс на состојба'!C15</f>
        <v>6905</v>
      </c>
      <c r="D12" s="134">
        <f>'Биланс на состојба'!D15</f>
        <v>73.262599469496024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473520</v>
      </c>
      <c r="C15" s="130">
        <f>'Биланс на состојба'!C18</f>
        <v>473520</v>
      </c>
      <c r="D15" s="130">
        <f>'Биланс на состојба'!D18</f>
        <v>100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453312</v>
      </c>
      <c r="C16" s="130">
        <f>'Биланс на состојба'!C19</f>
        <v>455946</v>
      </c>
      <c r="D16" s="130">
        <f>'Биланс на состојба'!D19</f>
        <v>100.58105675561202</v>
      </c>
    </row>
    <row r="17" spans="1:4" ht="14.25" thickTop="1" thickBot="1" x14ac:dyDescent="0.25">
      <c r="A17" s="133" t="s">
        <v>191</v>
      </c>
      <c r="B17" s="132">
        <f>'Биланс на состојба'!B20</f>
        <v>553</v>
      </c>
      <c r="C17" s="132">
        <f>'Биланс на состојба'!C20</f>
        <v>553</v>
      </c>
      <c r="D17" s="134">
        <f>'Биланс на состојба'!D20</f>
        <v>100</v>
      </c>
    </row>
    <row r="18" spans="1:4" ht="14.25" thickTop="1" thickBot="1" x14ac:dyDescent="0.25">
      <c r="A18" s="133" t="s">
        <v>192</v>
      </c>
      <c r="B18" s="132">
        <f>'Биланс на состојба'!B21</f>
        <v>428360</v>
      </c>
      <c r="C18" s="132">
        <f>'Биланс на состојба'!C21</f>
        <v>428360</v>
      </c>
      <c r="D18" s="134">
        <f>'Биланс на состојба'!D21</f>
        <v>100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24399</v>
      </c>
      <c r="C20" s="132">
        <f>'Биланс на состојба'!C23</f>
        <v>27033</v>
      </c>
      <c r="D20" s="134">
        <f>'Биланс на состојба'!D23</f>
        <v>110.79552440673798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647556</v>
      </c>
      <c r="C24" s="132">
        <f>'Биланс на состојба'!C27</f>
        <v>628798</v>
      </c>
      <c r="D24" s="130">
        <f>'Биланс на состојба'!D27</f>
        <v>97.103262111693809</v>
      </c>
    </row>
    <row r="25" spans="1:4" ht="14.25" thickTop="1" thickBot="1" x14ac:dyDescent="0.25">
      <c r="A25" s="131" t="s">
        <v>196</v>
      </c>
      <c r="B25" s="130">
        <f>'Биланс на состојба'!B28</f>
        <v>569159</v>
      </c>
      <c r="C25" s="130">
        <f>'Биланс на состојба'!C28</f>
        <v>548194</v>
      </c>
      <c r="D25" s="134">
        <f>'Биланс на состојба'!D28</f>
        <v>96.316495039171841</v>
      </c>
    </row>
    <row r="26" spans="1:4" ht="14.25" thickTop="1" thickBot="1" x14ac:dyDescent="0.25">
      <c r="A26" s="133" t="s">
        <v>197</v>
      </c>
      <c r="B26" s="132">
        <f>'Биланс на состојба'!B29</f>
        <v>35749</v>
      </c>
      <c r="C26" s="132">
        <f>'Биланс на состојба'!C29</f>
        <v>26561</v>
      </c>
      <c r="D26" s="134">
        <f>'Биланс на состојба'!D29</f>
        <v>74.298581778511291</v>
      </c>
    </row>
    <row r="27" spans="1:4" ht="14.25" thickTop="1" thickBot="1" x14ac:dyDescent="0.25">
      <c r="A27" s="133" t="s">
        <v>336</v>
      </c>
      <c r="B27" s="132">
        <f>'Биланс на состојба'!B30</f>
        <v>4141</v>
      </c>
      <c r="C27" s="132">
        <f>'Биланс на состојба'!C30</f>
        <v>39405</v>
      </c>
      <c r="D27" s="134">
        <f>'Биланс на состојба'!D30</f>
        <v>951.58174354020775</v>
      </c>
    </row>
    <row r="28" spans="1:4" ht="14.25" thickTop="1" thickBot="1" x14ac:dyDescent="0.25">
      <c r="A28" s="133" t="s">
        <v>198</v>
      </c>
      <c r="B28" s="132">
        <f>'Биланс на состојба'!B31</f>
        <v>102</v>
      </c>
      <c r="C28" s="132">
        <f>'Биланс на состојба'!C31</f>
        <v>1345</v>
      </c>
      <c r="D28" s="134">
        <f>'Биланс на состојба'!D31</f>
        <v>1318.627450980392</v>
      </c>
    </row>
    <row r="29" spans="1:4" ht="14.25" thickTop="1" thickBot="1" x14ac:dyDescent="0.25">
      <c r="A29" s="131" t="s">
        <v>199</v>
      </c>
      <c r="B29" s="132">
        <f>'Биланс на состојба'!B32</f>
        <v>26450</v>
      </c>
      <c r="C29" s="132">
        <f>'Биланс на состојба'!C32</f>
        <v>1593</v>
      </c>
      <c r="D29" s="134">
        <f>'Биланс на состојба'!D32</f>
        <v>6.0226843100189029</v>
      </c>
    </row>
    <row r="30" spans="1:4" ht="14.25" thickTop="1" thickBot="1" x14ac:dyDescent="0.25">
      <c r="A30" s="131" t="s">
        <v>337</v>
      </c>
      <c r="B30" s="132">
        <f>'Биланс на состојба'!B33</f>
        <v>11955</v>
      </c>
      <c r="C30" s="132">
        <f>'Биланс на состојба'!C33</f>
        <v>11700</v>
      </c>
      <c r="D30" s="134">
        <f>'Биланс на состојба'!D33</f>
        <v>97.867001254705144</v>
      </c>
    </row>
    <row r="31" spans="1:4" ht="14.25" thickTop="1" thickBot="1" x14ac:dyDescent="0.25">
      <c r="A31" s="137" t="s">
        <v>200</v>
      </c>
      <c r="B31" s="130">
        <f>'Биланс на состојба'!B34</f>
        <v>1673718</v>
      </c>
      <c r="C31" s="130">
        <f>'Биланс на состојба'!C34</f>
        <v>1655478</v>
      </c>
      <c r="D31" s="130">
        <f>'Биланс на состојба'!D34</f>
        <v>98.910210680652298</v>
      </c>
    </row>
    <row r="32" spans="1:4" ht="14.25" thickTop="1" thickBot="1" x14ac:dyDescent="0.25">
      <c r="A32" s="131" t="s">
        <v>201</v>
      </c>
      <c r="B32" s="134">
        <f>'Биланс на состојба'!B35</f>
        <v>20120</v>
      </c>
      <c r="C32" s="134">
        <f>'Биланс на состојба'!C35</f>
        <v>21992</v>
      </c>
      <c r="D32" s="134">
        <f>'Биланс на состојба'!D35</f>
        <v>109.3041749502982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1599690</v>
      </c>
      <c r="C34" s="130">
        <f>'Биланс на состојба'!C37</f>
        <v>1569340</v>
      </c>
      <c r="D34" s="130">
        <f>'Биланс на состојба'!D37</f>
        <v>98.102757409248042</v>
      </c>
    </row>
    <row r="35" spans="1:4" ht="14.25" thickTop="1" thickBot="1" x14ac:dyDescent="0.25">
      <c r="A35" s="141" t="s">
        <v>338</v>
      </c>
      <c r="B35" s="132">
        <f>'Биланс на состојба'!B38</f>
        <v>1281979</v>
      </c>
      <c r="C35" s="132">
        <f>'Биланс на состојба'!C38</f>
        <v>1281979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223331</v>
      </c>
      <c r="C36" s="132">
        <f>'Биланс на состојба'!C39</f>
        <v>226519</v>
      </c>
      <c r="D36" s="134">
        <f>'Биланс на состојба'!D39</f>
        <v>101.42747760051225</v>
      </c>
    </row>
    <row r="37" spans="1:4" ht="14.25" thickTop="1" thickBot="1" x14ac:dyDescent="0.25">
      <c r="A37" s="131" t="s">
        <v>205</v>
      </c>
      <c r="B37" s="132">
        <f>'Биланс на состојба'!B40</f>
        <v>94380</v>
      </c>
      <c r="C37" s="132">
        <f>'Биланс на состојба'!C40</f>
        <v>60842</v>
      </c>
      <c r="D37" s="134">
        <f>'Биланс на состојба'!D40</f>
        <v>64.464929010383557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74028</v>
      </c>
      <c r="C39" s="130">
        <f>'Биланс на состојба'!C42</f>
        <v>86138</v>
      </c>
      <c r="D39" s="130">
        <f>'Биланс на состојба'!D42</f>
        <v>116.35867509590965</v>
      </c>
    </row>
    <row r="40" spans="1:4" ht="14.25" thickTop="1" thickBot="1" x14ac:dyDescent="0.25">
      <c r="A40" s="137" t="s">
        <v>208</v>
      </c>
      <c r="B40" s="130">
        <f>'Биланс на состојба'!B43</f>
        <v>74028</v>
      </c>
      <c r="C40" s="130">
        <f>'Биланс на состојба'!C43</f>
        <v>86138</v>
      </c>
      <c r="D40" s="130">
        <f>'Биланс на состојба'!D43</f>
        <v>116.35867509590965</v>
      </c>
    </row>
    <row r="41" spans="1:4" ht="14.25" thickTop="1" thickBot="1" x14ac:dyDescent="0.25">
      <c r="A41" s="131" t="s">
        <v>209</v>
      </c>
      <c r="B41" s="132">
        <f>'Биланс на состојба'!B44</f>
        <v>28862</v>
      </c>
      <c r="C41" s="132">
        <f>'Биланс на состојба'!C44</f>
        <v>24967</v>
      </c>
      <c r="D41" s="134">
        <f>'Биланс на состојба'!D44</f>
        <v>86.504746725798626</v>
      </c>
    </row>
    <row r="42" spans="1:4" ht="14.25" thickTop="1" thickBot="1" x14ac:dyDescent="0.25">
      <c r="A42" s="133" t="s">
        <v>210</v>
      </c>
      <c r="B42" s="132">
        <f>'Биланс на состојба'!B45</f>
        <v>30089</v>
      </c>
      <c r="C42" s="132">
        <f>'Биланс на состојба'!C45</f>
        <v>39613</v>
      </c>
      <c r="D42" s="134">
        <f>'Биланс на состојба'!D45</f>
        <v>131.65276346837715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2548</v>
      </c>
      <c r="C44" s="132">
        <f>'Биланс на состојба'!C47</f>
        <v>468</v>
      </c>
      <c r="D44" s="134">
        <f>'Биланс на состојба'!D47</f>
        <v>18.367346938775512</v>
      </c>
    </row>
    <row r="45" spans="1:4" ht="14.25" thickTop="1" thickBot="1" x14ac:dyDescent="0.25">
      <c r="A45" s="133" t="s">
        <v>339</v>
      </c>
      <c r="B45" s="134">
        <f>'Биланс на состојба'!B48</f>
        <v>4003</v>
      </c>
      <c r="C45" s="134">
        <f>'Биланс на состојба'!C48</f>
        <v>14565</v>
      </c>
      <c r="D45" s="134">
        <f>'Биланс на состојба'!D48</f>
        <v>363.85211091681236</v>
      </c>
    </row>
    <row r="46" spans="1:4" ht="14.25" thickTop="1" thickBot="1" x14ac:dyDescent="0.25">
      <c r="A46" s="133" t="s">
        <v>340</v>
      </c>
      <c r="B46" s="132">
        <f>'Биланс на состојба'!B49</f>
        <v>8526</v>
      </c>
      <c r="C46" s="132">
        <f>'Биланс на состојба'!C49</f>
        <v>6525</v>
      </c>
      <c r="D46" s="134">
        <f>'Биланс на состојба'!D49</f>
        <v>76.530612244897952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 x14ac:dyDescent="0.25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1673718</v>
      </c>
      <c r="C53" s="130">
        <f>'Биланс на состојба'!C56</f>
        <v>1655478</v>
      </c>
      <c r="D53" s="130">
        <f>'Биланс на состојба'!D56</f>
        <v>98.910210680652298</v>
      </c>
    </row>
    <row r="54" spans="1:4" ht="14.25" thickTop="1" thickBot="1" x14ac:dyDescent="0.25">
      <c r="A54" s="131" t="s">
        <v>218</v>
      </c>
      <c r="B54" s="132">
        <f>'Биланс на состојба'!B57</f>
        <v>20120</v>
      </c>
      <c r="C54" s="132">
        <f>'Биланс на состојба'!C57</f>
        <v>21992</v>
      </c>
      <c r="D54" s="134">
        <f>'Биланс на состојба'!D57</f>
        <v>109.3041749502982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“ТЕТЕКС“АД ТЕТОВО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326</v>
      </c>
      <c r="E3" s="148">
        <f>'ФИ-Почетна'!$C$23</f>
        <v>2019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283602</v>
      </c>
      <c r="D11" s="130">
        <f>'Биланс на успех - природа'!D11</f>
        <v>232592</v>
      </c>
      <c r="E11" s="130">
        <f>'Биланс на успех - природа'!E11</f>
        <v>82.013525997701009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194461</v>
      </c>
      <c r="D12" s="134">
        <f>'Биланс на успех - природа'!D12</f>
        <v>167662</v>
      </c>
      <c r="E12" s="134">
        <f>'Биланс на успех - природа'!E12</f>
        <v>86.21883051100221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102578</v>
      </c>
      <c r="D13" s="163">
        <f>'Биланс на успех - природа'!D13</f>
        <v>89881</v>
      </c>
      <c r="E13" s="134">
        <f>'Биланс на успех - природа'!E13</f>
        <v>87.622102205151194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91883</v>
      </c>
      <c r="D14" s="163">
        <f>'Биланс на успех - природа'!D14</f>
        <v>77781</v>
      </c>
      <c r="E14" s="134">
        <f>'Биланс на успех - природа'!E14</f>
        <v>84.652220759008728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344587</v>
      </c>
      <c r="D16" s="163">
        <f>'Биланс на успех - природа'!D16</f>
        <v>285848</v>
      </c>
      <c r="E16" s="134">
        <f>'Биланс на успех - природа'!E16</f>
        <v>82.953796864072061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336866</v>
      </c>
      <c r="D17" s="163">
        <f>'Биланс на успех - природа'!D17</f>
        <v>274444</v>
      </c>
      <c r="E17" s="134">
        <f>'Биланс на успех - природа'!E17</f>
        <v>81.469783237251605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48407</v>
      </c>
      <c r="D18" s="163">
        <f>'Биланс на успех - природа'!D18</f>
        <v>44069</v>
      </c>
      <c r="E18" s="134">
        <f>'Биланс на успех - природа'!E18</f>
        <v>91.038486169355664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40734</v>
      </c>
      <c r="D19" s="163">
        <f>'Биланс на успех - природа'!D19</f>
        <v>20861</v>
      </c>
      <c r="E19" s="134">
        <f>'Биланс на успех - природа'!E19</f>
        <v>51.212746108901655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274363</v>
      </c>
      <c r="D20" s="130">
        <f>'Биланс на успех - природа'!D20</f>
        <v>225993</v>
      </c>
      <c r="E20" s="130">
        <f>'Биланс на успех - природа'!E20</f>
        <v>82.370071766236691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17091</v>
      </c>
      <c r="D21" s="163">
        <f>'Биланс на успех - природа'!D21</f>
        <v>15140</v>
      </c>
      <c r="E21" s="134">
        <f>'Биланс на успех - природа'!E21</f>
        <v>88.58463518811071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117108</v>
      </c>
      <c r="D22" s="163">
        <f>'Биланс на успех - природа'!D22</f>
        <v>96147</v>
      </c>
      <c r="E22" s="134">
        <f>'Биланс на успех - природа'!E22</f>
        <v>82.101137411620044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3710</v>
      </c>
      <c r="D23" s="163">
        <f>'Биланс на успех - природа'!D23</f>
        <v>3333</v>
      </c>
      <c r="E23" s="134">
        <f>'Биланс на успех - природа'!E23</f>
        <v>89.838274932614553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11878</v>
      </c>
      <c r="D24" s="163">
        <f>'Биланс на успех - природа'!D24</f>
        <v>11127</v>
      </c>
      <c r="E24" s="134">
        <f>'Биланс на успех - природа'!E24</f>
        <v>93.67738676544873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15409</v>
      </c>
      <c r="D25" s="163">
        <f>'Биланс на успех - природа'!D25</f>
        <v>12030</v>
      </c>
      <c r="E25" s="134">
        <f>'Биланс на успех - природа'!E25</f>
        <v>78.071257057563756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95689</v>
      </c>
      <c r="D26" s="163">
        <f>'Биланс на успех - природа'!D26</f>
        <v>81286</v>
      </c>
      <c r="E26" s="134">
        <f>'Биланс на успех - природа'!E26</f>
        <v>84.948113158252255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4553</v>
      </c>
      <c r="D27" s="163">
        <f>'Биланс на успех - природа'!D27</f>
        <v>4648</v>
      </c>
      <c r="E27" s="134">
        <f>'Биланс на успех - природа'!E27</f>
        <v>102.08653634965957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815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1722</v>
      </c>
      <c r="D29" s="163">
        <f>'Биланс на успех - природа'!D29</f>
        <v>1906</v>
      </c>
      <c r="E29" s="134">
        <f>'Биланс на успех - природа'!E29</f>
        <v>110.68524970963995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6388</v>
      </c>
      <c r="D31" s="163">
        <f>'Биланс на успех - природа'!D31</f>
        <v>376</v>
      </c>
      <c r="E31" s="134">
        <f>'Биланс на успех - природа'!E31</f>
        <v>5.8860363180964308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1518</v>
      </c>
      <c r="D32" s="167">
        <f>'Биланс на успех - природа'!D32</f>
        <v>-4805</v>
      </c>
      <c r="E32" s="167">
        <f>'Биланс на успех - природа'!E32</f>
        <v>-316.53491436100131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46270</v>
      </c>
      <c r="D33" s="167">
        <f>'Биланс на успех - природа'!D33</f>
        <v>40430</v>
      </c>
      <c r="E33" s="130">
        <f>'Биланс на успех - природа'!E33</f>
        <v>87.378430948778913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46270</v>
      </c>
      <c r="D34" s="163">
        <f>'Биланс на успех - природа'!D34</f>
        <v>40430</v>
      </c>
      <c r="E34" s="134">
        <f>'Биланс на успех - природа'!E34</f>
        <v>87.378430948778913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11311</v>
      </c>
      <c r="D37" s="130">
        <f>'Биланс на успех - природа'!D37</f>
        <v>1449</v>
      </c>
      <c r="E37" s="130">
        <f>'Биланс на успех - природа'!E37</f>
        <v>12.81053841393334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11311</v>
      </c>
      <c r="D38" s="163">
        <f>'Биланс на успех - природа'!D38</f>
        <v>1449</v>
      </c>
      <c r="E38" s="134">
        <f>'Биланс на успех - природа'!E38</f>
        <v>12.81053841393334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36477</v>
      </c>
      <c r="D41" s="130">
        <f>'Биланс на успех - природа'!D41</f>
        <v>34176</v>
      </c>
      <c r="E41" s="130">
        <f>'Биланс на успех - природа'!E41</f>
        <v>93.691915453573486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36477</v>
      </c>
      <c r="D43" s="130">
        <f>'Биланс на успех - природа'!D43</f>
        <v>34176</v>
      </c>
      <c r="E43" s="130">
        <f>'Биланс на успех - природа'!E43</f>
        <v>93.691915453573486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333</v>
      </c>
      <c r="D44" s="163">
        <f>'Биланс на успех - природа'!D44</f>
        <v>184</v>
      </c>
      <c r="E44" s="134">
        <f>'Биланс на успех - природа'!E44</f>
        <v>55.25525525525525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36144</v>
      </c>
      <c r="D45" s="130">
        <f>'Биланс на успех - природа'!D45</f>
        <v>33992</v>
      </c>
      <c r="E45" s="130">
        <f>'Биланс на успех - природа'!E45</f>
        <v>94.046038069942455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36144</v>
      </c>
      <c r="D47" s="130">
        <f>'Биланс на успех - природа'!D47</f>
        <v>33992</v>
      </c>
      <c r="E47" s="130">
        <f>'Биланс на успех - природа'!E47</f>
        <v>94.046038069942455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36144</v>
      </c>
      <c r="D49" s="130">
        <f>'Биланс на успех - природа'!D49</f>
        <v>33992</v>
      </c>
      <c r="E49" s="130">
        <f>'Биланс на успех - природа'!E49</f>
        <v>94.046038069942455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“ТЕТЕКС“АД ТЕТОВО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326</v>
      </c>
      <c r="D3" s="172">
        <f>'ФИ-Почетна'!$C$23</f>
        <v>2019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10025</v>
      </c>
      <c r="C8" s="178">
        <f>'Паричен тек'!C9</f>
        <v>-4787</v>
      </c>
      <c r="D8" s="178">
        <f>'Паричен тек'!D9</f>
        <v>-47.750623441396513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36144</v>
      </c>
      <c r="C9" s="180">
        <f>'Паричен тек'!C10</f>
        <v>33992</v>
      </c>
      <c r="D9" s="180">
        <f>'Паричен тек'!D10</f>
        <v>94.046038069942455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4553</v>
      </c>
      <c r="C11" s="182">
        <f>'Паричен тек'!C12</f>
        <v>4648</v>
      </c>
      <c r="D11" s="182">
        <f>'Паричен тек'!D12</f>
        <v>102.08653634965957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1722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17569</v>
      </c>
      <c r="C13" s="182">
        <f>'Паричен тек'!C14</f>
        <v>20965</v>
      </c>
      <c r="D13" s="182">
        <f>'Паричен тек'!D14</f>
        <v>119.32950082531733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-9323</v>
      </c>
      <c r="C14" s="182">
        <f>'Паричен тек'!C15</f>
        <v>9188</v>
      </c>
      <c r="D14" s="182">
        <f>'Паричен тек'!D15</f>
        <v>0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990</v>
      </c>
      <c r="C16" s="182">
        <f>'Паричен тек'!C17</f>
        <v>-35264</v>
      </c>
      <c r="D16" s="182">
        <f>'Паричен тек'!D17</f>
        <v>-3562.0202020202023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262</v>
      </c>
      <c r="C17" s="182">
        <f>'Паричен тек'!C18</f>
        <v>255</v>
      </c>
      <c r="D17" s="182">
        <f>'Паричен тек'!D18</f>
        <v>97.328244274809165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-2623</v>
      </c>
      <c r="C18" s="182">
        <f>'Паричен тек'!C19</f>
        <v>141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-3094</v>
      </c>
      <c r="C19" s="182">
        <f>'Паричен тек'!C20</f>
        <v>2593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14848</v>
      </c>
      <c r="C20" s="182">
        <f>'Паричен тек'!C21</f>
        <v>1853</v>
      </c>
      <c r="D20" s="182">
        <f>'Паричен тек'!D21</f>
        <v>12.479795258620689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-2303</v>
      </c>
      <c r="C21" s="182">
        <f>'Паричен тек'!C22</f>
        <v>-2001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-45437</v>
      </c>
      <c r="C23" s="182">
        <f>'Паричен тек'!C24</f>
        <v>-39914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-3283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-1243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92770</v>
      </c>
      <c r="C28" s="178">
        <f>'Паричен тек'!C29</f>
        <v>36130</v>
      </c>
      <c r="D28" s="178">
        <f>'Паричен тек'!D29</f>
        <v>38.945779885738922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0</v>
      </c>
      <c r="C29" s="182">
        <f>'Паричен тек'!C30</f>
        <v>0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26367</v>
      </c>
      <c r="C30" s="182">
        <f>'Паричен тек'!C31</f>
        <v>-2532</v>
      </c>
      <c r="D30" s="182">
        <f>'Паричен тек'!D31</f>
        <v>-9.6029127318238707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20966</v>
      </c>
      <c r="C31" s="182">
        <f>'Паричен тек'!C32</f>
        <v>1382</v>
      </c>
      <c r="D31" s="182">
        <f>'Паричен тек'!D32</f>
        <v>6.5916245349613654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45437</v>
      </c>
      <c r="C36" s="182">
        <f>'Паричен тек'!C37</f>
        <v>39914</v>
      </c>
      <c r="D36" s="182">
        <f>'Паричен тек'!D37</f>
        <v>87.844708057310115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-2634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-94847</v>
      </c>
      <c r="C38" s="178">
        <f>'Паричен тек'!C39</f>
        <v>-56200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9524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-94847</v>
      </c>
      <c r="C43" s="182">
        <f>'Паричен тек'!C44</f>
        <v>-65724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7948</v>
      </c>
      <c r="C46" s="178">
        <f>'Паричен тек'!C47</f>
        <v>-24857</v>
      </c>
      <c r="D46" s="178">
        <f>'Паричен тек'!D47</f>
        <v>-312.74534474081526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18501</v>
      </c>
      <c r="C47" s="182">
        <f>'Паричен тек'!C48</f>
        <v>26449</v>
      </c>
      <c r="D47" s="182">
        <f>'Паричен тек'!D48</f>
        <v>142.9598400086482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26449</v>
      </c>
      <c r="C48" s="178">
        <f>'Паричен тек'!C49</f>
        <v>1592</v>
      </c>
      <c r="D48" s="178">
        <f>'Паричен тек'!D49</f>
        <v>6.0191311580778102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“ТЕТЕКС“АД ТЕТОВО</v>
      </c>
      <c r="C2" s="268"/>
      <c r="D2" s="268"/>
      <c r="E2" s="186" t="s">
        <v>326</v>
      </c>
      <c r="F2" s="266">
        <f>'ФИ-Почетна'!$C$23</f>
        <v>2019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1281980</v>
      </c>
      <c r="C7" s="192">
        <f>Капитал!C9</f>
        <v>0</v>
      </c>
      <c r="D7" s="192">
        <f>Капитал!D9</f>
        <v>220883</v>
      </c>
      <c r="E7" s="192">
        <f>Капитал!E9</f>
        <v>158815</v>
      </c>
      <c r="F7" s="192">
        <f>Капитал!F9</f>
        <v>0</v>
      </c>
      <c r="G7" s="193">
        <f>Капитал!G9</f>
        <v>1661678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36144</v>
      </c>
      <c r="F12" s="195">
        <f>Капитал!F14</f>
        <v>0</v>
      </c>
      <c r="G12" s="193">
        <f>Капитал!G14</f>
        <v>36144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2182</v>
      </c>
      <c r="E13" s="195">
        <f>Капитал!E15</f>
        <v>-2182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-94847</v>
      </c>
      <c r="F14" s="195">
        <f>Капитал!F16</f>
        <v>0</v>
      </c>
      <c r="G14" s="193">
        <f>Капитал!G16</f>
        <v>-94847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12699</v>
      </c>
      <c r="E18" s="195">
        <f>Капитал!E20</f>
        <v>0</v>
      </c>
      <c r="F18" s="195">
        <f>Капитал!F20</f>
        <v>0</v>
      </c>
      <c r="G18" s="193">
        <f>Капитал!G20</f>
        <v>12699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-12435</v>
      </c>
      <c r="E25" s="197">
        <f>Капитал!E27</f>
        <v>-3549</v>
      </c>
      <c r="F25" s="197">
        <f>Капитал!F27</f>
        <v>0</v>
      </c>
      <c r="G25" s="193">
        <f>Капитал!G27</f>
        <v>-15984</v>
      </c>
    </row>
    <row r="26" spans="1:7" ht="14.25" thickTop="1" thickBot="1" x14ac:dyDescent="0.25">
      <c r="A26" s="198" t="s">
        <v>156</v>
      </c>
      <c r="B26" s="199">
        <f>Капитал!B28</f>
        <v>1281980</v>
      </c>
      <c r="C26" s="199">
        <f>Капитал!C28</f>
        <v>0</v>
      </c>
      <c r="D26" s="199">
        <f>Капитал!D28</f>
        <v>223329</v>
      </c>
      <c r="E26" s="199">
        <f>Капитал!E28</f>
        <v>94381</v>
      </c>
      <c r="F26" s="199">
        <f>Капитал!F28</f>
        <v>0</v>
      </c>
      <c r="G26" s="199">
        <f>Капитал!G28</f>
        <v>1599690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33992</v>
      </c>
      <c r="F31" s="195">
        <f>Капитал!F33</f>
        <v>0</v>
      </c>
      <c r="G31" s="201">
        <f>Капитал!G33</f>
        <v>33992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1807</v>
      </c>
      <c r="E32" s="195">
        <f>Капитал!E34</f>
        <v>-1807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-65724</v>
      </c>
      <c r="F33" s="195">
        <f>Капитал!F35</f>
        <v>0</v>
      </c>
      <c r="G33" s="201">
        <f>Капитал!G35</f>
        <v>-65724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1382</v>
      </c>
      <c r="E37" s="195">
        <f>Капитал!E39</f>
        <v>0</v>
      </c>
      <c r="F37" s="195">
        <f>Капитал!F39</f>
        <v>0</v>
      </c>
      <c r="G37" s="201">
        <f>Капитал!G39</f>
        <v>1382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1281980</v>
      </c>
      <c r="C45" s="199">
        <f>Капитал!C47</f>
        <v>0</v>
      </c>
      <c r="D45" s="199">
        <f>Капитал!D47</f>
        <v>226518</v>
      </c>
      <c r="E45" s="199">
        <f>Капитал!E47</f>
        <v>60842</v>
      </c>
      <c r="F45" s="199">
        <f>Капитал!F47</f>
        <v>0</v>
      </c>
      <c r="G45" s="199">
        <f>Капитал!G47</f>
        <v>1569340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xxx</cp:lastModifiedBy>
  <cp:lastPrinted>2020-02-18T11:01:44Z</cp:lastPrinted>
  <dcterms:created xsi:type="dcterms:W3CDTF">2008-02-12T15:15:13Z</dcterms:created>
  <dcterms:modified xsi:type="dcterms:W3CDTF">2020-02-18T11:02:31Z</dcterms:modified>
</cp:coreProperties>
</file>