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vsanja\Desktop\"/>
    </mc:Choice>
  </mc:AlternateContent>
  <xr:revisionPtr revIDLastSave="0" documentId="13_ncr:1_{E692A3C9-920F-4126-AB7B-5E3B71BE1C38}" xr6:coauthVersionLast="45" xr6:coauthVersionMax="45" xr10:uidLastSave="{00000000-0000-0000-0000-000000000000}"/>
  <workbookProtection workbookPassword="B44F" lockStructure="1"/>
  <bookViews>
    <workbookView xWindow="-120" yWindow="-120" windowWidth="29040" windowHeight="15840" tabRatio="848" activeTab="4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7" l="1"/>
  <c r="B21" i="7"/>
  <c r="B19" i="7"/>
  <c r="B18" i="7"/>
  <c r="B17" i="7"/>
  <c r="B15" i="7"/>
  <c r="B14" i="7"/>
  <c r="B33" i="7"/>
  <c r="B41" i="7"/>
  <c r="B40" i="7"/>
  <c r="C49" i="22"/>
  <c r="C33" i="22" l="1"/>
  <c r="C37" i="22"/>
  <c r="C12" i="22"/>
  <c r="C11" i="22" s="1"/>
  <c r="C20" i="22"/>
  <c r="C32" i="22" l="1"/>
  <c r="C41" i="22" s="1"/>
  <c r="C43" i="22" s="1"/>
  <c r="C45" i="22" s="1"/>
  <c r="C47" i="22"/>
  <c r="C29" i="7"/>
  <c r="D14" i="7" l="1"/>
  <c r="D13" i="6" s="1"/>
  <c r="C9" i="7"/>
  <c r="C8" i="6" s="1"/>
  <c r="B9" i="7"/>
  <c r="B8" i="6" s="1"/>
  <c r="C13" i="25"/>
  <c r="B27" i="25"/>
  <c r="C27" i="25"/>
  <c r="B13" i="25"/>
  <c r="B10" i="24" s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B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C40" i="24" s="1"/>
  <c r="B43" i="25"/>
  <c r="B40" i="24" s="1"/>
  <c r="D41" i="25"/>
  <c r="D38" i="24" s="1"/>
  <c r="D40" i="25"/>
  <c r="D37" i="24" s="1"/>
  <c r="D39" i="25"/>
  <c r="D36" i="24" s="1"/>
  <c r="D38" i="25"/>
  <c r="D35" i="24" s="1"/>
  <c r="C37" i="25"/>
  <c r="C34" i="24" s="1"/>
  <c r="B37" i="25"/>
  <c r="B34" i="24" s="1"/>
  <c r="D35" i="25"/>
  <c r="D32" i="24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D12" i="25"/>
  <c r="D9" i="24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B29" i="7"/>
  <c r="D29" i="7" s="1"/>
  <c r="D28" i="6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3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F26" i="13"/>
  <c r="B24" i="24"/>
  <c r="D27" i="25" l="1"/>
  <c r="D24" i="24" s="1"/>
  <c r="C47" i="7"/>
  <c r="C12" i="20"/>
  <c r="C24" i="24"/>
  <c r="C11" i="25"/>
  <c r="C8" i="24" s="1"/>
  <c r="D19" i="25"/>
  <c r="D16" i="24" s="1"/>
  <c r="D13" i="25"/>
  <c r="D10" i="24" s="1"/>
  <c r="E20" i="22"/>
  <c r="E20" i="20" s="1"/>
  <c r="C42" i="25"/>
  <c r="C39" i="24" s="1"/>
  <c r="B42" i="25"/>
  <c r="B39" i="24" s="1"/>
  <c r="E33" i="22"/>
  <c r="E33" i="20" s="1"/>
  <c r="D43" i="25"/>
  <c r="D40" i="24" s="1"/>
  <c r="B16" i="24"/>
  <c r="C20" i="20"/>
  <c r="D9" i="7"/>
  <c r="D8" i="6" s="1"/>
  <c r="D37" i="25"/>
  <c r="D34" i="24" s="1"/>
  <c r="B11" i="25"/>
  <c r="B8" i="24" s="1"/>
  <c r="D39" i="7"/>
  <c r="D38" i="6" s="1"/>
  <c r="C10" i="24"/>
  <c r="D12" i="20"/>
  <c r="E37" i="22"/>
  <c r="E37" i="20" s="1"/>
  <c r="D51" i="25"/>
  <c r="D48" i="24" s="1"/>
  <c r="B28" i="6"/>
  <c r="B47" i="7"/>
  <c r="D11" i="20"/>
  <c r="D32" i="22"/>
  <c r="C11" i="20"/>
  <c r="E11" i="22"/>
  <c r="E11" i="20" s="1"/>
  <c r="C37" i="20"/>
  <c r="E12" i="22"/>
  <c r="E12" i="20" s="1"/>
  <c r="E47" i="12"/>
  <c r="E45" i="13" s="1"/>
  <c r="D26" i="13"/>
  <c r="C47" i="12"/>
  <c r="C45" i="13" s="1"/>
  <c r="G28" i="12"/>
  <c r="B47" i="12"/>
  <c r="B45" i="13" s="1"/>
  <c r="C34" i="25" l="1"/>
  <c r="C56" i="25"/>
  <c r="C53" i="24" s="1"/>
  <c r="B56" i="25"/>
  <c r="B53" i="24" s="1"/>
  <c r="D42" i="25"/>
  <c r="D39" i="24" s="1"/>
  <c r="D11" i="25"/>
  <c r="D8" i="24" s="1"/>
  <c r="B34" i="25"/>
  <c r="B31" i="24" s="1"/>
  <c r="C46" i="6"/>
  <c r="D47" i="7"/>
  <c r="D46" i="6" s="1"/>
  <c r="B46" i="6"/>
  <c r="B49" i="7"/>
  <c r="D32" i="20"/>
  <c r="D41" i="22"/>
  <c r="C32" i="20"/>
  <c r="E32" i="22"/>
  <c r="E32" i="20" s="1"/>
  <c r="G26" i="13"/>
  <c r="G47" i="12"/>
  <c r="G45" i="13" s="1"/>
  <c r="D48" i="7" l="1"/>
  <c r="D47" i="6" s="1"/>
  <c r="C47" i="6"/>
  <c r="D56" i="25"/>
  <c r="D53" i="24" s="1"/>
  <c r="C49" i="7"/>
  <c r="C48" i="6" s="1"/>
  <c r="C31" i="24"/>
  <c r="C54" i="24"/>
  <c r="D34" i="25"/>
  <c r="D31" i="24" s="1"/>
  <c r="B48" i="6"/>
  <c r="D43" i="22"/>
  <c r="D41" i="20"/>
  <c r="E41" i="22"/>
  <c r="E41" i="20" s="1"/>
  <c r="C41" i="20"/>
  <c r="D49" i="7" l="1"/>
  <c r="D48" i="6" s="1"/>
  <c r="D43" i="20"/>
  <c r="D45" i="22"/>
  <c r="D49" i="22" s="1"/>
  <c r="C43" i="20"/>
  <c r="E43" i="22"/>
  <c r="E43" i="20" s="1"/>
  <c r="D47" i="22" l="1"/>
  <c r="D47" i="20" s="1"/>
  <c r="D49" i="20"/>
  <c r="D45" i="20"/>
  <c r="C45" i="20"/>
  <c r="E45" i="22"/>
  <c r="E45" i="20" s="1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<sst xmlns="http://schemas.openxmlformats.org/spreadsheetml/2006/main" count="476" uniqueCount="382">
  <si>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</si>
  <si>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</si>
  <si>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</si>
  <si>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</si>
  <si>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</si>
  <si>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</si>
  <si>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</si>
  <si>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</si>
  <si>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</si>
  <si>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</si>
  <si>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</si>
  <si>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</si>
  <si>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</si>
  <si>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</si>
  <si>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</si>
  <si>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</si>
  <si>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</si>
  <si>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</si>
  <si>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</si>
  <si>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</si>
  <si>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</si>
  <si>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</si>
  <si>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</si>
  <si>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</si>
  <si>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</si>
  <si>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</si>
  <si>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</si>
  <si>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</si>
  <si>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</si>
  <si>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</si>
  <si>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</si>
  <si>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</si>
  <si>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</si>
  <si>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</si>
  <si>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</si>
  <si>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</si>
  <si>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</si>
  <si>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</si>
  <si>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</si>
  <si>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</si>
  <si>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</si>
  <si>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</si>
  <si>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</si>
  <si>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</si>
  <si>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</si>
  <si>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</si>
  <si>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</si>
  <si>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</si>
  <si>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</si>
  <si>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</si>
  <si>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</si>
  <si>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</si>
  <si>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</si>
  <si>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</si>
  <si>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</si>
  <si>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</si>
  <si>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</si>
  <si>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</si>
  <si>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</si>
  <si>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</si>
  <si>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</si>
  <si>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</si>
  <si>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</si>
  <si>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</si>
  <si>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</si>
  <si>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</si>
  <si>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</si>
  <si>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</si>
  <si>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</si>
  <si>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</si>
  <si>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</si>
  <si>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</si>
  <si>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</si>
  <si>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</si>
  <si>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</si>
  <si>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</si>
  <si>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</si>
  <si>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</si>
  <si>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</si>
  <si>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</si>
  <si>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</si>
  <si>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</si>
  <si>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</si>
  <si>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</si>
  <si>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</si>
  <si>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</si>
  <si>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</si>
  <si>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</si>
  <si>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</si>
  <si>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</si>
  <si>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</si>
  <si>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</si>
  <si>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</si>
  <si>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</si>
  <si>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</si>
  <si>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</si>
  <si>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</si>
  <si>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</si>
  <si>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</si>
  <si>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</si>
  <si>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</si>
  <si>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</si>
  <si>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</si>
  <si>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</si>
  <si>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</si>
  <si>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</si>
  <si>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</si>
  <si>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</si>
  <si>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</si>
  <si>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</si>
  <si>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</si>
  <si>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</si>
  <si>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</si>
  <si>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</si>
  <si>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</si>
  <si>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</si>
  <si>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</si>
  <si>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</si>
  <si>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</si>
  <si>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</si>
  <si>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</si>
  <si>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</si>
  <si>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</si>
  <si>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</si>
  <si>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</si>
  <si>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</si>
  <si>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</si>
  <si>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</si>
  <si>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</si>
  <si>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</si>
  <si>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</si>
  <si>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</si>
  <si>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</si>
  <si>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</si>
  <si>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</si>
  <si>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</si>
  <si>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</si>
  <si>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</si>
  <si>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</si>
  <si>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</si>
  <si>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</si>
  <si>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</si>
  <si>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</si>
  <si>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</si>
  <si>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</si>
  <si>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</si>
  <si>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</si>
  <si>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</si>
  <si>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</si>
  <si>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</si>
  <si>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</si>
  <si>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</si>
  <si>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</si>
  <si>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</si>
  <si>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</si>
  <si>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</si>
  <si>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</si>
  <si>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</si>
  <si>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</si>
  <si>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</si>
  <si>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</si>
  <si>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</si>
  <si>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</si>
  <si>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</si>
  <si>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</si>
  <si>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</si>
  <si>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</si>
  <si>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</si>
  <si>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</si>
  <si>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</si>
  <si>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</si>
  <si>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</si>
  <si>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</si>
  <si>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</si>
  <si>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</si>
  <si>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</si>
  <si>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</si>
  <si>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</si>
  <si>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</si>
  <si>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</si>
  <si>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</si>
  <si>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</si>
  <si>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</si>
  <si>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</si>
  <si>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</si>
  <si>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</si>
  <si>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</si>
  <si>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</si>
  <si>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</si>
  <si>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</si>
  <si>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</si>
  <si>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</si>
  <si>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</si>
  <si>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</si>
  <si>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</si>
  <si>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</si>
  <si>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</si>
  <si>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</si>
  <si>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</si>
  <si>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</si>
  <si>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</si>
  <si>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</si>
  <si>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</si>
  <si>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</si>
  <si>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</si>
  <si>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</si>
  <si>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</si>
  <si>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</si>
  <si>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</si>
  <si>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</si>
  <si>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</si>
  <si>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</si>
  <si>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</si>
  <si>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</si>
  <si>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</si>
  <si>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</si>
  <si>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</si>
  <si>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</si>
  <si>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</si>
  <si>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</si>
  <si>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</si>
  <si>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</si>
  <si>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</si>
  <si>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</si>
  <si>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</si>
  <si>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</si>
  <si>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</si>
  <si>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</si>
  <si>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</si>
  <si>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</si>
  <si>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</si>
  <si>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</si>
  <si>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</si>
  <si>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</si>
  <si>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</si>
  <si>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</si>
  <si>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</si>
  <si>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</si>
  <si>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</si>
  <si>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</si>
  <si>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</si>
  <si>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</si>
  <si>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</si>
  <si>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</si>
  <si>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</si>
  <si>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</si>
  <si>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</si>
  <si>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</si>
  <si>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</si>
  <si>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</si>
  <si>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</si>
  <si>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</si>
  <si>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</si>
  <si>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</si>
  <si>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</si>
  <si>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</si>
  <si>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</si>
  <si>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</si>
  <si>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</si>
  <si>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</si>
  <si>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</si>
  <si>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</si>
  <si>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</si>
  <si>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</si>
  <si>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</si>
  <si>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</si>
  <si>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</si>
  <si>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</si>
  <si>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</si>
  <si>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</si>
  <si>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</si>
  <si>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</si>
  <si>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</si>
  <si>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</si>
  <si>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</si>
  <si>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</si>
  <si>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</si>
  <si>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</si>
  <si>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</si>
  <si>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</si>
  <si>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</si>
  <si>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</si>
  <si>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</si>
  <si>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</si>
  <si>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</si>
  <si>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</si>
  <si>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</si>
  <si>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</si>
  <si>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</si>
  <si>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</si>
  <si>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</si>
  <si>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</si>
  <si>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</si>
  <si>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</si>
  <si>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</si>
  <si>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</si>
  <si>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</si>
  <si>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</si>
  <si>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</si>
  <si>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</si>
  <si>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</si>
  <si>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</si>
  <si>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</si>
  <si>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</si>
  <si>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</si>
  <si>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</si>
  <si>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</si>
  <si>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</si>
  <si>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</si>
  <si>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</si>
  <si>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</si>
  <si>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</si>
  <si>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</si>
  <si>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</si>
  <si>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</si>
  <si>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</si>
  <si>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</si>
  <si>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</si>
  <si>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</si>
  <si>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</si>
  <si>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</si>
  <si>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</si>
  <si>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</si>
  <si>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</si>
  <si>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</si>
  <si>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</si>
  <si>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</si>
  <si>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</si>
  <si>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</si>
  <si>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</si>
  <si>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</si>
  <si>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</si>
  <si>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</si>
  <si>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</si>
  <si>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</si>
  <si>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</si>
  <si>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</si>
  <si>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</si>
  <si>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</si>
  <si>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</si>
  <si>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</si>
  <si>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</si>
  <si>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</si>
  <si>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</si>
  <si>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</si>
  <si>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</si>
  <si>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</si>
  <si>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</si>
  <si>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</si>
  <si>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</si>
  <si>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</si>
  <si>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</si>
  <si>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</si>
  <si>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</si>
  <si>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</si>
  <si>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</si>
  <si>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</si>
  <si>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</si>
  <si>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</si>
  <si>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</si>
  <si>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</si>
  <si>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</si>
  <si>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</si>
  <si>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</si>
  <si>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</si>
  <si>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</si>
  <si>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</si>
  <si>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</si>
  <si>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</si>
  <si>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</si>
  <si>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</si>
  <si>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</si>
  <si>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</si>
  <si>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</si>
  <si>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</si>
  <si>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</si>
  <si>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</si>
  <si>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</si>
  <si>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</si>
  <si>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</si>
  <si>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Витаминка АД Прилеп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</si>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</sst>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8" borderId="1" applyBorder="0">
      <alignment vertical="center" wrapText="1"/>
    </xf>
    <xf numFmtId="0" fontId="33" fillId="9" borderId="0" applyBorder="0">
      <alignment vertical="center" wrapText="1"/>
    </xf>
  </cellStyleXfs>
  <cellXfs count="234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8" xfId="3" applyBorder="1" applyAlignment="1">
      <alignment vertical="center"/>
    </xf>
    <xf numFmtId="0" fontId="7" fillId="0" borderId="19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 applyProtection="1">
      <alignment horizontal="left" vertical="center"/>
      <protection locked="0"/>
    </xf>
    <xf numFmtId="0" fontId="7" fillId="0" borderId="23" xfId="3" applyBorder="1" applyAlignment="1" applyProtection="1">
      <alignment horizontal="left" vertical="center"/>
      <protection locked="0"/>
    </xf>
    <xf numFmtId="0" fontId="7" fillId="0" borderId="24" xfId="3" applyBorder="1" applyAlignment="1" applyProtection="1">
      <alignment horizontal="left" vertical="center"/>
      <protection locked="0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vertical="center"/>
      <protection locked="0"/>
    </xf>
    <xf numFmtId="0" fontId="4" fillId="0" borderId="28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10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6" xfId="3" applyFont="1" applyBorder="1" applyAlignment="1">
      <alignment vertical="center"/>
    </xf>
    <xf numFmtId="0" fontId="4" fillId="0" borderId="27" xfId="3" applyFont="1" applyBorder="1" applyAlignment="1">
      <alignment vertical="center"/>
    </xf>
    <xf numFmtId="3" fontId="7" fillId="6" borderId="17" xfId="0" applyNumberFormat="1" applyFont="1" applyFill="1" applyBorder="1" applyAlignment="1" applyProtection="1">
      <alignment horizontal="right" vertical="center" wrapText="1"/>
      <protection locked="0"/>
    </xf>
    <xf numFmtId="3" fontId="7" fillId="7" borderId="17" xfId="0" applyNumberFormat="1" applyFont="1" applyFill="1" applyBorder="1" applyAlignment="1" applyProtection="1">
      <alignment horizontal="right" vertical="center" wrapText="1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0" xfId="3" applyAlignment="1">
      <alignment horizontal="left" vertical="center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49" fontId="4" fillId="0" borderId="31" xfId="3" applyNumberFormat="1" applyFont="1" applyBorder="1" applyAlignment="1" applyProtection="1">
      <alignment horizontal="left" vertical="center"/>
      <protection locked="0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3" fontId="17" fillId="5" borderId="2" xfId="3" applyNumberFormat="1" applyFont="1" applyFill="1" applyBorder="1" applyAlignment="1" applyProtection="1">
      <alignment horizontal="right" vertical="center"/>
      <protection locked="0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87"/>
  <sheetViews>
    <sheetView showGridLines="0" workbookViewId="0">
      <selection activeCell="C23" sqref="C23"/>
    </sheetView>
  </sheetViews>
  <sheetFormatPr defaultRowHeight="12.75" x14ac:dyDescent="0.2"/>
  <cols>
    <col min="1" max="1" width="9.140625" style="34"/>
    <col min="2" max="2" width="17.7109375" style="34" customWidth="1"/>
    <col min="3" max="3" width="16.42578125" style="34" customWidth="1"/>
    <col min="4" max="9" width="9.140625" style="34"/>
    <col min="10" max="17" width="9.140625" style="38"/>
    <col min="18" max="249" width="9.140625" style="34"/>
    <col min="250" max="250" width="12.42578125" style="34" customWidth="1"/>
    <col min="251" max="251" width="23.42578125" style="34" customWidth="1"/>
    <col min="252" max="252" width="21.28515625" style="34" customWidth="1"/>
    <col min="253" max="253" width="22.140625" style="34" customWidth="1"/>
    <col min="254" max="16384" width="9.140625" style="34"/>
  </cols>
  <sheetData>
    <row r="1" spans="1:250" ht="19.5" customHeight="1" thickTop="1" x14ac:dyDescent="0.2">
      <c r="A1" s="194"/>
      <c r="B1" s="195"/>
      <c r="C1" s="195"/>
      <c r="D1" s="195"/>
      <c r="E1" s="195"/>
      <c r="F1" s="195"/>
      <c r="G1" s="195"/>
      <c r="H1" s="196"/>
      <c r="I1" s="197"/>
      <c r="J1" s="197"/>
      <c r="K1" s="197"/>
      <c r="L1" s="197"/>
      <c r="M1" s="197"/>
      <c r="N1" s="197"/>
      <c r="O1" s="197"/>
      <c r="P1" s="197"/>
      <c r="Q1" s="197"/>
      <c r="R1" s="197"/>
      <c r="IP1" s="35"/>
    </row>
    <row r="2" spans="1:250" ht="19.5" customHeight="1" x14ac:dyDescent="0.2">
      <c r="A2" s="36"/>
      <c r="H2" s="37"/>
      <c r="T2" s="35"/>
      <c r="U2" s="35"/>
      <c r="V2" s="35"/>
      <c r="W2" s="35"/>
      <c r="X2" s="35"/>
      <c r="Y2" s="35"/>
      <c r="IP2" s="35"/>
    </row>
    <row r="3" spans="1:250" ht="19.5" customHeight="1" x14ac:dyDescent="0.2">
      <c r="A3" s="36"/>
      <c r="H3" s="37"/>
      <c r="T3" s="35" t="s">
        <v>304</v>
      </c>
      <c r="U3" s="35" t="s">
        <v>305</v>
      </c>
      <c r="V3" s="35" t="s">
        <v>306</v>
      </c>
      <c r="W3" s="35"/>
      <c r="X3" s="35"/>
      <c r="Y3" s="35"/>
      <c r="IP3" s="35"/>
    </row>
    <row r="4" spans="1:250" s="38" customFormat="1" ht="17.25" customHeight="1" x14ac:dyDescent="0.2">
      <c r="A4" s="39"/>
      <c r="H4" s="40"/>
      <c r="T4" s="41" t="s">
        <v>237</v>
      </c>
      <c r="U4" s="41">
        <v>2011</v>
      </c>
      <c r="V4" s="41" t="s">
        <v>307</v>
      </c>
      <c r="W4" s="41"/>
      <c r="X4" s="41"/>
      <c r="Y4" s="41"/>
      <c r="IP4" s="41"/>
    </row>
    <row r="5" spans="1:250" s="38" customFormat="1" ht="17.25" customHeight="1" x14ac:dyDescent="0.2">
      <c r="A5" s="39"/>
      <c r="H5" s="40"/>
      <c r="T5" s="41" t="s">
        <v>238</v>
      </c>
      <c r="U5" s="41">
        <v>2012</v>
      </c>
      <c r="V5" s="41" t="s">
        <v>308</v>
      </c>
      <c r="W5" s="41"/>
      <c r="X5" s="41"/>
      <c r="Y5" s="41"/>
      <c r="IP5" s="41"/>
    </row>
    <row r="6" spans="1:250" s="38" customFormat="1" ht="17.25" customHeight="1" x14ac:dyDescent="0.2">
      <c r="A6" s="39"/>
      <c r="H6" s="40"/>
      <c r="J6" s="189"/>
      <c r="K6" s="189"/>
      <c r="L6" s="189"/>
      <c r="M6" s="189"/>
      <c r="N6" s="189"/>
      <c r="O6" s="189"/>
      <c r="P6" s="189"/>
      <c r="Q6" s="189"/>
      <c r="T6" s="41"/>
      <c r="U6" s="41">
        <v>2013</v>
      </c>
      <c r="V6" s="41" t="s">
        <v>309</v>
      </c>
      <c r="W6" s="41"/>
      <c r="X6" s="41"/>
      <c r="Y6" s="41"/>
      <c r="IP6" s="41"/>
    </row>
    <row r="7" spans="1:250" s="38" customFormat="1" ht="17.25" customHeight="1" x14ac:dyDescent="0.2">
      <c r="A7" s="39"/>
      <c r="H7" s="40"/>
      <c r="J7" s="189"/>
      <c r="K7" s="189"/>
      <c r="L7" s="189"/>
      <c r="M7" s="189"/>
      <c r="N7" s="189"/>
      <c r="O7" s="189"/>
      <c r="P7" s="189"/>
      <c r="Q7" s="189"/>
      <c r="T7" s="41"/>
      <c r="U7" s="41">
        <v>2014</v>
      </c>
      <c r="V7" s="41" t="s">
        <v>310</v>
      </c>
      <c r="W7" s="41"/>
      <c r="X7" s="41"/>
      <c r="Y7" s="41"/>
      <c r="IP7" s="41"/>
    </row>
    <row r="8" spans="1:250" ht="19.5" customHeight="1" x14ac:dyDescent="0.2">
      <c r="A8" s="39"/>
      <c r="B8" s="38"/>
      <c r="C8" s="38"/>
      <c r="D8" s="38"/>
      <c r="E8" s="38"/>
      <c r="F8" s="38"/>
      <c r="G8" s="38"/>
      <c r="H8" s="40"/>
      <c r="I8" s="38"/>
      <c r="J8" s="189"/>
      <c r="K8" s="189"/>
      <c r="L8" s="189"/>
      <c r="M8" s="189"/>
      <c r="N8" s="189"/>
      <c r="O8" s="189"/>
      <c r="P8" s="189"/>
      <c r="Q8" s="42"/>
      <c r="R8" s="38"/>
      <c r="U8" s="35">
        <v>2015</v>
      </c>
      <c r="V8" s="35"/>
      <c r="W8" s="35"/>
      <c r="X8" s="35"/>
      <c r="Y8" s="35"/>
      <c r="IP8" s="35"/>
    </row>
    <row r="9" spans="1:250" ht="19.5" customHeight="1" x14ac:dyDescent="0.2">
      <c r="A9" s="198" t="s">
        <v>311</v>
      </c>
      <c r="B9" s="199"/>
      <c r="C9" s="199"/>
      <c r="D9" s="199"/>
      <c r="E9" s="199"/>
      <c r="F9" s="199"/>
      <c r="G9" s="199"/>
      <c r="H9" s="200"/>
      <c r="I9" s="43"/>
      <c r="J9" s="189"/>
      <c r="K9" s="189"/>
      <c r="L9" s="189"/>
      <c r="M9" s="189"/>
      <c r="N9" s="189"/>
      <c r="O9" s="189"/>
      <c r="P9" s="189"/>
      <c r="Q9" s="189"/>
      <c r="R9" s="44"/>
      <c r="U9" s="35">
        <v>2016</v>
      </c>
      <c r="V9" s="35"/>
      <c r="W9" s="35"/>
      <c r="X9" s="35"/>
      <c r="Y9" s="35"/>
      <c r="IP9" s="35"/>
    </row>
    <row r="10" spans="1:250" ht="19.5" customHeight="1" x14ac:dyDescent="0.2">
      <c r="A10" s="198"/>
      <c r="B10" s="199"/>
      <c r="C10" s="199"/>
      <c r="D10" s="199"/>
      <c r="E10" s="199"/>
      <c r="F10" s="199"/>
      <c r="G10" s="199"/>
      <c r="H10" s="200"/>
      <c r="J10" s="189"/>
      <c r="K10" s="189"/>
      <c r="L10" s="189"/>
      <c r="M10" s="189"/>
      <c r="N10" s="189"/>
      <c r="O10" s="189"/>
      <c r="P10" s="189"/>
      <c r="Q10" s="189"/>
      <c r="U10" s="35">
        <v>2017</v>
      </c>
      <c r="V10" s="35"/>
      <c r="W10" s="41"/>
      <c r="X10" s="35"/>
      <c r="Y10" s="35"/>
      <c r="IP10" s="35"/>
    </row>
    <row r="11" spans="1:250" ht="19.5" customHeight="1" x14ac:dyDescent="0.2">
      <c r="A11" s="36"/>
      <c r="H11" s="37"/>
      <c r="J11" s="189"/>
      <c r="K11" s="189"/>
      <c r="L11" s="189"/>
      <c r="M11" s="189"/>
      <c r="N11" s="189"/>
      <c r="O11" s="189"/>
      <c r="P11" s="189"/>
      <c r="Q11" s="189"/>
      <c r="U11" s="35">
        <v>2018</v>
      </c>
      <c r="V11" s="35"/>
      <c r="W11" s="41"/>
      <c r="X11" s="35"/>
      <c r="Y11" s="35"/>
      <c r="IP11" s="35"/>
    </row>
    <row r="12" spans="1:250" ht="19.5" customHeight="1" x14ac:dyDescent="0.2">
      <c r="A12" s="36"/>
      <c r="H12" s="37"/>
      <c r="J12" s="189"/>
      <c r="K12" s="189"/>
      <c r="L12" s="189"/>
      <c r="M12" s="189"/>
      <c r="N12" s="189"/>
      <c r="O12" s="189"/>
      <c r="P12" s="189"/>
      <c r="Q12" s="189"/>
      <c r="U12" s="35">
        <v>2019</v>
      </c>
      <c r="V12" s="35"/>
      <c r="W12" s="41"/>
      <c r="X12" s="35"/>
      <c r="Y12" s="35"/>
      <c r="IP12" s="35"/>
    </row>
    <row r="13" spans="1:250" ht="19.5" customHeight="1" x14ac:dyDescent="0.2">
      <c r="A13" s="36"/>
      <c r="H13" s="37"/>
      <c r="J13" s="189"/>
      <c r="K13" s="189"/>
      <c r="L13" s="189"/>
      <c r="M13" s="189"/>
      <c r="N13" s="189"/>
      <c r="O13" s="189"/>
      <c r="P13" s="189"/>
      <c r="Q13" s="189"/>
      <c r="U13" s="35">
        <v>2020</v>
      </c>
      <c r="V13" s="41"/>
      <c r="W13" s="41"/>
      <c r="X13" s="35"/>
      <c r="Y13" s="35"/>
      <c r="IP13" s="35"/>
    </row>
    <row r="14" spans="1:250" ht="19.5" customHeight="1" x14ac:dyDescent="0.2">
      <c r="A14" s="36"/>
      <c r="H14" s="37"/>
      <c r="J14" s="189"/>
      <c r="K14" s="189"/>
      <c r="L14" s="189"/>
      <c r="M14" s="189"/>
      <c r="N14" s="189"/>
      <c r="O14" s="189"/>
      <c r="P14" s="189"/>
      <c r="Q14" s="189"/>
      <c r="U14" s="35">
        <v>2021</v>
      </c>
      <c r="V14" s="41"/>
      <c r="W14" s="41"/>
      <c r="X14" s="35"/>
      <c r="Y14" s="35"/>
      <c r="IP14" s="35"/>
    </row>
    <row r="15" spans="1:250" s="38" customFormat="1" ht="19.5" customHeight="1" x14ac:dyDescent="0.2">
      <c r="A15" s="39"/>
      <c r="H15" s="40"/>
      <c r="J15" s="189"/>
      <c r="K15" s="189"/>
      <c r="L15" s="189"/>
      <c r="M15" s="189"/>
      <c r="N15" s="189"/>
      <c r="O15" s="189"/>
      <c r="P15" s="189"/>
      <c r="Q15" s="189"/>
      <c r="U15" s="35">
        <v>2026</v>
      </c>
      <c r="V15" s="41"/>
      <c r="W15" s="35"/>
      <c r="X15" s="41"/>
      <c r="Y15" s="41"/>
      <c r="IP15" s="41"/>
    </row>
    <row r="16" spans="1:250" s="38" customFormat="1" ht="19.5" customHeight="1" x14ac:dyDescent="0.2">
      <c r="A16" s="39"/>
      <c r="H16" s="40"/>
      <c r="I16" s="34"/>
      <c r="J16" s="189"/>
      <c r="K16" s="189"/>
      <c r="L16" s="189"/>
      <c r="M16" s="189"/>
      <c r="N16" s="189"/>
      <c r="O16" s="189"/>
      <c r="P16" s="189"/>
      <c r="Q16" s="189"/>
      <c r="U16" s="35">
        <v>2027</v>
      </c>
      <c r="V16" s="35"/>
      <c r="W16" s="35"/>
      <c r="X16" s="41"/>
      <c r="Y16" s="41"/>
      <c r="IP16" s="41"/>
    </row>
    <row r="17" spans="1:250" s="38" customFormat="1" ht="19.5" customHeight="1" thickBot="1" x14ac:dyDescent="0.25">
      <c r="A17" s="39"/>
      <c r="H17" s="40"/>
      <c r="I17" s="34"/>
      <c r="J17" s="190"/>
      <c r="K17" s="190"/>
      <c r="L17" s="190"/>
      <c r="M17" s="190"/>
      <c r="N17" s="190"/>
      <c r="O17" s="190"/>
      <c r="P17" s="190"/>
      <c r="Q17" s="190"/>
      <c r="U17" s="35">
        <v>2028</v>
      </c>
      <c r="V17" s="35"/>
      <c r="W17" s="35"/>
      <c r="X17" s="41"/>
      <c r="Y17" s="41"/>
      <c r="IP17" s="41"/>
    </row>
    <row r="18" spans="1:250" s="38" customFormat="1" ht="19.5" customHeight="1" thickTop="1" x14ac:dyDescent="0.2">
      <c r="A18" s="39"/>
      <c r="B18" s="45" t="s">
        <v>312</v>
      </c>
      <c r="C18" s="191" t="s">
        <v>380</v>
      </c>
      <c r="D18" s="192"/>
      <c r="E18" s="192"/>
      <c r="F18" s="192"/>
      <c r="G18" s="193"/>
      <c r="H18" s="40"/>
      <c r="I18" s="34"/>
      <c r="J18" s="183"/>
      <c r="K18" s="183"/>
      <c r="L18" s="183"/>
      <c r="M18" s="183"/>
      <c r="N18" s="183"/>
      <c r="O18" s="183"/>
      <c r="P18" s="183"/>
      <c r="Q18" s="183"/>
      <c r="U18" s="35">
        <v>2029</v>
      </c>
      <c r="V18" s="35"/>
      <c r="W18" s="35"/>
      <c r="X18" s="41"/>
      <c r="Y18" s="41"/>
      <c r="IP18" s="41"/>
    </row>
    <row r="19" spans="1:250" s="38" customFormat="1" ht="19.5" customHeight="1" x14ac:dyDescent="0.2">
      <c r="A19" s="36"/>
      <c r="B19" s="46" t="s">
        <v>313</v>
      </c>
      <c r="C19" s="186">
        <v>4015215</v>
      </c>
      <c r="D19" s="187"/>
      <c r="E19" s="187"/>
      <c r="F19" s="187"/>
      <c r="G19" s="188"/>
      <c r="H19" s="37"/>
      <c r="I19" s="34"/>
      <c r="J19" s="184"/>
      <c r="K19" s="184"/>
      <c r="L19" s="184"/>
      <c r="M19" s="184"/>
      <c r="N19" s="184"/>
      <c r="O19" s="184"/>
      <c r="P19" s="184"/>
      <c r="Q19" s="184"/>
      <c r="R19" s="34"/>
      <c r="U19" s="35">
        <v>2030</v>
      </c>
      <c r="V19" s="35"/>
      <c r="W19" s="35"/>
      <c r="X19" s="41"/>
      <c r="Y19" s="41"/>
      <c r="IP19" s="41"/>
    </row>
    <row r="20" spans="1:250" s="38" customFormat="1" ht="19.5" customHeight="1" x14ac:dyDescent="0.2">
      <c r="A20" s="36"/>
      <c r="B20" s="46" t="s">
        <v>314</v>
      </c>
      <c r="C20" s="75" t="s">
        <v>238</v>
      </c>
      <c r="D20" s="76"/>
      <c r="E20" s="76"/>
      <c r="F20" s="76"/>
      <c r="G20" s="77"/>
      <c r="H20" s="37"/>
      <c r="I20" s="34"/>
      <c r="J20" s="47"/>
      <c r="K20" s="47"/>
      <c r="L20" s="47"/>
      <c r="M20" s="47"/>
      <c r="N20" s="47"/>
      <c r="O20" s="47"/>
      <c r="P20" s="47"/>
      <c r="Q20" s="47"/>
      <c r="R20" s="34"/>
      <c r="U20" s="35"/>
      <c r="V20" s="35"/>
      <c r="W20" s="35"/>
      <c r="X20" s="41"/>
      <c r="Y20" s="41"/>
      <c r="IP20" s="41"/>
    </row>
    <row r="21" spans="1:250" s="38" customFormat="1" ht="19.5" customHeight="1" x14ac:dyDescent="0.2">
      <c r="A21" s="36"/>
      <c r="B21" s="46" t="s">
        <v>315</v>
      </c>
      <c r="C21" s="78" t="s">
        <v>238</v>
      </c>
      <c r="D21" s="170"/>
      <c r="E21" s="170"/>
      <c r="F21" s="170"/>
      <c r="G21" s="171"/>
      <c r="H21" s="37"/>
      <c r="I21" s="34"/>
      <c r="J21" s="184"/>
      <c r="K21" s="184"/>
      <c r="L21" s="184"/>
      <c r="M21" s="184"/>
      <c r="N21" s="184"/>
      <c r="O21" s="184"/>
      <c r="P21" s="184"/>
      <c r="Q21" s="184"/>
      <c r="R21" s="34"/>
      <c r="U21" s="35">
        <v>2031</v>
      </c>
      <c r="V21" s="35"/>
      <c r="W21" s="35"/>
      <c r="X21" s="41"/>
      <c r="Y21" s="41"/>
      <c r="IP21" s="41"/>
    </row>
    <row r="22" spans="1:250" ht="19.5" customHeight="1" x14ac:dyDescent="0.2">
      <c r="A22" s="36"/>
      <c r="B22" s="46" t="s">
        <v>316</v>
      </c>
      <c r="C22" s="78" t="s">
        <v>310</v>
      </c>
      <c r="D22" s="170"/>
      <c r="E22" s="170"/>
      <c r="F22" s="170"/>
      <c r="G22" s="171"/>
      <c r="H22" s="37"/>
      <c r="J22" s="184"/>
      <c r="K22" s="184"/>
      <c r="L22" s="184"/>
      <c r="M22" s="184"/>
      <c r="N22" s="184"/>
      <c r="O22" s="184"/>
      <c r="P22" s="184"/>
      <c r="Q22" s="184"/>
      <c r="U22" s="35">
        <v>2032</v>
      </c>
      <c r="V22" s="35"/>
      <c r="W22" s="35"/>
      <c r="X22" s="41"/>
      <c r="Y22" s="41"/>
      <c r="IP22" s="35"/>
    </row>
    <row r="23" spans="1:250" ht="19.5" customHeight="1" x14ac:dyDescent="0.2">
      <c r="A23" s="36"/>
      <c r="B23" s="48" t="s">
        <v>317</v>
      </c>
      <c r="C23" s="79">
        <v>2019</v>
      </c>
      <c r="D23" s="170"/>
      <c r="E23" s="170"/>
      <c r="F23" s="170"/>
      <c r="G23" s="171"/>
      <c r="H23" s="37"/>
      <c r="J23" s="184"/>
      <c r="K23" s="184"/>
      <c r="L23" s="184"/>
      <c r="M23" s="184"/>
      <c r="N23" s="184"/>
      <c r="O23" s="184"/>
      <c r="P23" s="184"/>
      <c r="Q23" s="184"/>
      <c r="U23" s="35">
        <v>2033</v>
      </c>
      <c r="V23" s="35"/>
      <c r="W23" s="35"/>
      <c r="X23" s="35"/>
      <c r="Y23" s="35"/>
      <c r="IP23" s="35"/>
    </row>
    <row r="24" spans="1:250" ht="18" customHeight="1" thickBot="1" x14ac:dyDescent="0.25">
      <c r="A24" s="36"/>
      <c r="B24" s="49"/>
      <c r="C24" s="50"/>
      <c r="D24" s="51"/>
      <c r="E24" s="51"/>
      <c r="F24" s="51"/>
      <c r="G24" s="52"/>
      <c r="H24" s="37"/>
      <c r="J24" s="184"/>
      <c r="K24" s="184"/>
      <c r="L24" s="184"/>
      <c r="M24" s="184"/>
      <c r="N24" s="184"/>
      <c r="O24" s="184"/>
      <c r="P24" s="184"/>
      <c r="Q24" s="184"/>
      <c r="U24" s="35">
        <v>2037</v>
      </c>
      <c r="V24" s="35"/>
      <c r="W24" s="35"/>
      <c r="X24" s="35"/>
      <c r="Y24" s="35"/>
      <c r="IP24" s="35"/>
    </row>
    <row r="25" spans="1:250" ht="18" customHeight="1" thickTop="1" x14ac:dyDescent="0.2">
      <c r="A25" s="36"/>
      <c r="H25" s="37"/>
      <c r="J25" s="183"/>
      <c r="K25" s="183"/>
      <c r="L25" s="183"/>
      <c r="M25" s="183"/>
      <c r="N25" s="183"/>
      <c r="O25" s="183"/>
      <c r="P25" s="183"/>
      <c r="Q25" s="183"/>
      <c r="U25" s="35">
        <v>2038</v>
      </c>
      <c r="V25" s="35"/>
      <c r="W25" s="35"/>
      <c r="X25" s="35"/>
      <c r="Y25" s="35"/>
      <c r="IP25" s="35"/>
    </row>
    <row r="26" spans="1:250" ht="18" customHeight="1" x14ac:dyDescent="0.2">
      <c r="A26" s="36"/>
      <c r="H26" s="37"/>
      <c r="J26" s="184"/>
      <c r="K26" s="184"/>
      <c r="L26" s="184"/>
      <c r="M26" s="184"/>
      <c r="N26" s="184"/>
      <c r="O26" s="184"/>
      <c r="P26" s="184"/>
      <c r="Q26" s="184"/>
      <c r="U26" s="35">
        <v>2039</v>
      </c>
      <c r="V26" s="35"/>
      <c r="W26" s="35"/>
      <c r="X26" s="35"/>
      <c r="Y26" s="35"/>
      <c r="IP26" s="35"/>
    </row>
    <row r="27" spans="1:250" ht="18" customHeight="1" x14ac:dyDescent="0.2">
      <c r="A27" s="36"/>
      <c r="B27" s="53" t="s">
        <v>318</v>
      </c>
      <c r="C27" s="38"/>
      <c r="D27" s="38"/>
      <c r="E27" s="38"/>
      <c r="F27" s="38"/>
      <c r="G27" s="38"/>
      <c r="H27" s="37"/>
      <c r="J27" s="184"/>
      <c r="K27" s="184"/>
      <c r="L27" s="184"/>
      <c r="M27" s="184"/>
      <c r="N27" s="184"/>
      <c r="O27" s="184"/>
      <c r="P27" s="184"/>
      <c r="Q27" s="184"/>
      <c r="U27" s="35">
        <v>2040</v>
      </c>
      <c r="V27" s="35"/>
      <c r="W27" s="35"/>
      <c r="X27" s="35"/>
      <c r="Y27" s="35"/>
      <c r="IP27" s="35"/>
    </row>
    <row r="28" spans="1:250" ht="18" customHeight="1" x14ac:dyDescent="0.2">
      <c r="A28" s="36"/>
      <c r="B28" s="184"/>
      <c r="C28" s="184"/>
      <c r="D28" s="184"/>
      <c r="E28" s="184"/>
      <c r="F28" s="184"/>
      <c r="G28" s="184"/>
      <c r="H28" s="185"/>
      <c r="J28" s="184"/>
      <c r="K28" s="184"/>
      <c r="L28" s="184"/>
      <c r="M28" s="184"/>
      <c r="N28" s="184"/>
      <c r="O28" s="184"/>
      <c r="P28" s="184"/>
      <c r="Q28" s="184"/>
      <c r="U28" s="35">
        <v>2041</v>
      </c>
      <c r="V28" s="35"/>
      <c r="W28" s="35"/>
      <c r="X28" s="35"/>
      <c r="Y28" s="35"/>
      <c r="IP28" s="35"/>
    </row>
    <row r="29" spans="1:250" ht="18.75" customHeight="1" x14ac:dyDescent="0.2">
      <c r="A29" s="36"/>
      <c r="B29" s="181" t="s">
        <v>323</v>
      </c>
      <c r="C29" s="181"/>
      <c r="D29" s="181"/>
      <c r="E29" s="181"/>
      <c r="F29" s="181"/>
      <c r="G29" s="181"/>
      <c r="H29" s="182"/>
      <c r="J29" s="184"/>
      <c r="K29" s="184"/>
      <c r="L29" s="184"/>
      <c r="M29" s="184"/>
      <c r="N29" s="184"/>
      <c r="O29" s="184"/>
      <c r="P29" s="184"/>
      <c r="Q29" s="184"/>
      <c r="U29" s="35">
        <v>2042</v>
      </c>
      <c r="V29" s="35"/>
      <c r="W29" s="35"/>
      <c r="X29" s="35"/>
      <c r="Y29" s="35"/>
      <c r="IP29" s="35"/>
    </row>
    <row r="30" spans="1:250" ht="18" customHeight="1" x14ac:dyDescent="0.2">
      <c r="A30" s="36"/>
      <c r="B30" s="181" t="s">
        <v>319</v>
      </c>
      <c r="C30" s="181"/>
      <c r="D30" s="181"/>
      <c r="E30" s="181"/>
      <c r="F30" s="181"/>
      <c r="G30" s="181"/>
      <c r="H30" s="182"/>
      <c r="J30" s="180"/>
      <c r="K30" s="180"/>
      <c r="L30" s="180"/>
      <c r="M30" s="180"/>
      <c r="N30" s="180"/>
      <c r="O30" s="180"/>
      <c r="P30" s="180"/>
      <c r="Q30" s="180"/>
      <c r="U30" s="35">
        <v>2043</v>
      </c>
      <c r="V30" s="35"/>
      <c r="W30" s="35"/>
      <c r="X30" s="35"/>
      <c r="Y30" s="35"/>
      <c r="IP30" s="35"/>
    </row>
    <row r="31" spans="1:250" ht="18" customHeight="1" x14ac:dyDescent="0.2">
      <c r="A31" s="36"/>
      <c r="B31" s="181" t="s">
        <v>324</v>
      </c>
      <c r="C31" s="181"/>
      <c r="D31" s="181"/>
      <c r="E31" s="181"/>
      <c r="F31" s="181"/>
      <c r="G31" s="181"/>
      <c r="H31" s="182"/>
      <c r="J31" s="180"/>
      <c r="K31" s="180"/>
      <c r="L31" s="180"/>
      <c r="M31" s="180"/>
      <c r="N31" s="180"/>
      <c r="O31" s="180"/>
      <c r="P31" s="180"/>
      <c r="Q31" s="180"/>
      <c r="U31" s="35">
        <v>2044</v>
      </c>
      <c r="V31" s="35"/>
      <c r="W31" s="35"/>
      <c r="X31" s="35"/>
      <c r="Y31" s="35"/>
      <c r="IP31" s="35"/>
    </row>
    <row r="32" spans="1:250" ht="18" customHeight="1" x14ac:dyDescent="0.2">
      <c r="A32" s="36"/>
      <c r="B32" s="181" t="s">
        <v>325</v>
      </c>
      <c r="C32" s="181"/>
      <c r="D32" s="181"/>
      <c r="E32" s="181"/>
      <c r="F32" s="181"/>
      <c r="G32" s="181"/>
      <c r="H32" s="182"/>
      <c r="U32" s="35">
        <v>2045</v>
      </c>
      <c r="V32" s="35"/>
      <c r="W32" s="35"/>
      <c r="X32" s="35"/>
      <c r="Y32" s="35"/>
      <c r="IP32" s="35"/>
    </row>
    <row r="33" spans="1:250" ht="18" customHeight="1" thickBot="1" x14ac:dyDescent="0.25">
      <c r="A33" s="54"/>
      <c r="B33" s="55"/>
      <c r="C33" s="55"/>
      <c r="D33" s="55"/>
      <c r="E33" s="55"/>
      <c r="F33" s="55"/>
      <c r="G33" s="55"/>
      <c r="H33" s="56"/>
      <c r="J33" s="180"/>
      <c r="K33" s="180"/>
      <c r="L33" s="180"/>
      <c r="M33" s="180"/>
      <c r="N33" s="180"/>
      <c r="O33" s="180"/>
      <c r="P33" s="180"/>
      <c r="Q33" s="180"/>
      <c r="U33" s="35">
        <v>2046</v>
      </c>
      <c r="V33" s="35"/>
      <c r="W33" s="35"/>
      <c r="X33" s="35"/>
      <c r="Y33" s="35"/>
      <c r="IP33" s="35"/>
    </row>
    <row r="34" spans="1:250" ht="18" customHeight="1" thickTop="1" x14ac:dyDescent="0.2">
      <c r="J34" s="180"/>
      <c r="K34" s="180"/>
      <c r="L34" s="180"/>
      <c r="M34" s="180"/>
      <c r="N34" s="180"/>
      <c r="O34" s="180"/>
      <c r="P34" s="180"/>
      <c r="Q34" s="180"/>
      <c r="U34" s="35">
        <v>2047</v>
      </c>
      <c r="V34" s="35"/>
      <c r="W34" s="35"/>
      <c r="X34" s="35"/>
      <c r="Y34" s="35"/>
      <c r="IP34" s="35"/>
    </row>
    <row r="35" spans="1:250" ht="18" customHeight="1" x14ac:dyDescent="0.2">
      <c r="J35" s="180"/>
      <c r="K35" s="180"/>
      <c r="L35" s="180"/>
      <c r="M35" s="180"/>
      <c r="N35" s="180"/>
      <c r="O35" s="180"/>
      <c r="P35" s="180"/>
      <c r="Q35" s="180"/>
      <c r="U35" s="35">
        <v>2048</v>
      </c>
      <c r="V35" s="35"/>
      <c r="W35" s="35"/>
      <c r="X35" s="35"/>
      <c r="Y35" s="35"/>
      <c r="IP35" s="35"/>
    </row>
    <row r="36" spans="1:250" ht="18" customHeight="1" x14ac:dyDescent="0.2">
      <c r="J36" s="180"/>
      <c r="K36" s="180"/>
      <c r="L36" s="180"/>
      <c r="M36" s="180"/>
      <c r="N36" s="180"/>
      <c r="O36" s="180"/>
      <c r="P36" s="180"/>
      <c r="Q36" s="180"/>
      <c r="U36" s="35">
        <v>2049</v>
      </c>
      <c r="V36" s="35"/>
      <c r="W36" s="35"/>
      <c r="X36" s="35"/>
      <c r="Y36" s="35"/>
      <c r="IP36" s="35"/>
    </row>
    <row r="37" spans="1:250" ht="21" customHeight="1" x14ac:dyDescent="0.2">
      <c r="J37" s="180"/>
      <c r="K37" s="180"/>
      <c r="L37" s="180"/>
      <c r="M37" s="180"/>
      <c r="N37" s="180"/>
      <c r="O37" s="180"/>
      <c r="P37" s="180"/>
      <c r="Q37" s="180"/>
      <c r="U37" s="35">
        <v>2050</v>
      </c>
      <c r="V37" s="35"/>
      <c r="W37" s="35"/>
      <c r="X37" s="35"/>
      <c r="Y37" s="35"/>
      <c r="IP37" s="35"/>
    </row>
    <row r="38" spans="1:250" ht="18" customHeight="1" x14ac:dyDescent="0.2">
      <c r="J38" s="180"/>
      <c r="K38" s="180"/>
      <c r="L38" s="180"/>
      <c r="M38" s="180"/>
      <c r="N38" s="180"/>
      <c r="O38" s="180"/>
      <c r="P38" s="180"/>
      <c r="Q38" s="180"/>
      <c r="U38" s="35">
        <v>2051</v>
      </c>
      <c r="V38" s="35"/>
      <c r="W38" s="35"/>
      <c r="X38" s="35"/>
      <c r="Y38" s="35"/>
      <c r="IP38" s="35"/>
    </row>
    <row r="39" spans="1:250" ht="18" customHeight="1" x14ac:dyDescent="0.2">
      <c r="J39" s="180"/>
      <c r="K39" s="180"/>
      <c r="L39" s="180"/>
      <c r="M39" s="180"/>
      <c r="N39" s="180"/>
      <c r="O39" s="180"/>
      <c r="P39" s="180"/>
      <c r="Q39" s="180"/>
      <c r="U39" s="35">
        <v>2052</v>
      </c>
      <c r="V39" s="35"/>
      <c r="W39" s="35"/>
      <c r="X39" s="35"/>
      <c r="Y39" s="35"/>
      <c r="IP39" s="35"/>
    </row>
    <row r="40" spans="1:250" ht="18" customHeight="1" x14ac:dyDescent="0.2">
      <c r="J40" s="180"/>
      <c r="K40" s="180"/>
      <c r="L40" s="180"/>
      <c r="M40" s="180"/>
      <c r="N40" s="180"/>
      <c r="O40" s="180"/>
      <c r="P40" s="180"/>
      <c r="Q40" s="180"/>
      <c r="U40" s="35">
        <v>2053</v>
      </c>
      <c r="V40" s="35"/>
      <c r="W40" s="35"/>
      <c r="X40" s="35"/>
      <c r="Y40" s="35"/>
      <c r="IP40" s="35"/>
    </row>
    <row r="41" spans="1:250" ht="18" customHeight="1" x14ac:dyDescent="0.2">
      <c r="J41" s="42"/>
      <c r="K41" s="42"/>
      <c r="L41" s="42"/>
      <c r="M41" s="42"/>
      <c r="N41" s="42"/>
      <c r="O41" s="42"/>
      <c r="P41" s="42"/>
      <c r="Q41" s="42"/>
      <c r="U41" s="35">
        <v>2054</v>
      </c>
      <c r="V41" s="35"/>
      <c r="W41" s="35"/>
      <c r="X41" s="35"/>
      <c r="Y41" s="35"/>
      <c r="IP41" s="35"/>
    </row>
    <row r="42" spans="1:250" x14ac:dyDescent="0.2">
      <c r="J42" s="42"/>
      <c r="K42" s="42"/>
      <c r="L42" s="42"/>
      <c r="M42" s="42"/>
      <c r="N42" s="42"/>
      <c r="O42" s="42"/>
      <c r="P42" s="42"/>
      <c r="Q42" s="42"/>
      <c r="U42" s="35">
        <v>2055</v>
      </c>
      <c r="V42" s="35"/>
      <c r="W42" s="35"/>
      <c r="X42" s="35"/>
      <c r="Y42" s="35"/>
      <c r="IP42" s="35"/>
    </row>
    <row r="43" spans="1:250" x14ac:dyDescent="0.2">
      <c r="J43" s="42"/>
      <c r="K43" s="42"/>
      <c r="L43" s="42"/>
      <c r="M43" s="42"/>
      <c r="N43" s="42"/>
      <c r="O43" s="42"/>
      <c r="P43" s="42"/>
      <c r="Q43" s="42"/>
      <c r="U43" s="35">
        <v>2056</v>
      </c>
      <c r="V43" s="35"/>
      <c r="W43" s="35"/>
      <c r="X43" s="35"/>
      <c r="Y43" s="35"/>
      <c r="IP43" s="35"/>
    </row>
    <row r="44" spans="1:250" x14ac:dyDescent="0.2">
      <c r="J44" s="42"/>
      <c r="K44" s="42"/>
      <c r="L44" s="42"/>
      <c r="M44" s="42"/>
      <c r="N44" s="42"/>
      <c r="O44" s="42"/>
      <c r="P44" s="42"/>
      <c r="Q44" s="42"/>
      <c r="U44" s="35">
        <v>2057</v>
      </c>
      <c r="V44" s="35"/>
      <c r="W44" s="35"/>
      <c r="X44" s="35"/>
      <c r="Y44" s="35"/>
      <c r="IP44" s="35"/>
    </row>
    <row r="45" spans="1:250" x14ac:dyDescent="0.2">
      <c r="J45" s="42"/>
      <c r="K45" s="42"/>
      <c r="L45" s="42"/>
      <c r="M45" s="42"/>
      <c r="N45" s="42"/>
      <c r="O45" s="42"/>
      <c r="P45" s="42"/>
      <c r="Q45" s="42"/>
      <c r="U45" s="35">
        <v>2058</v>
      </c>
      <c r="V45" s="35"/>
      <c r="W45" s="35"/>
      <c r="X45" s="35"/>
      <c r="Y45" s="35"/>
      <c r="IP45" s="35"/>
    </row>
    <row r="46" spans="1:250" x14ac:dyDescent="0.2">
      <c r="J46" s="42"/>
      <c r="K46" s="42"/>
      <c r="L46" s="42"/>
      <c r="M46" s="42"/>
      <c r="N46" s="42"/>
      <c r="O46" s="42"/>
      <c r="P46" s="42"/>
      <c r="Q46" s="42"/>
      <c r="U46" s="35">
        <v>2059</v>
      </c>
      <c r="V46" s="35"/>
      <c r="W46" s="35"/>
      <c r="X46" s="35"/>
      <c r="Y46" s="35"/>
      <c r="IP46" s="35"/>
    </row>
    <row r="47" spans="1:250" x14ac:dyDescent="0.2">
      <c r="J47" s="42"/>
      <c r="K47" s="42"/>
      <c r="L47" s="42"/>
      <c r="M47" s="42"/>
      <c r="N47" s="42"/>
      <c r="O47" s="42"/>
      <c r="P47" s="42"/>
      <c r="Q47" s="42"/>
      <c r="U47" s="35">
        <v>2060</v>
      </c>
      <c r="V47" s="35"/>
      <c r="W47" s="35"/>
      <c r="X47" s="35"/>
      <c r="Y47" s="35"/>
      <c r="IP47" s="35"/>
    </row>
    <row r="48" spans="1:250" x14ac:dyDescent="0.2">
      <c r="J48" s="42"/>
      <c r="K48" s="42"/>
      <c r="L48" s="42"/>
      <c r="M48" s="42"/>
      <c r="N48" s="42"/>
      <c r="O48" s="42"/>
      <c r="P48" s="42"/>
      <c r="Q48" s="42"/>
      <c r="U48" s="35">
        <v>2061</v>
      </c>
      <c r="V48" s="35"/>
      <c r="W48" s="35"/>
      <c r="X48" s="35"/>
      <c r="Y48" s="35"/>
      <c r="IP48" s="35"/>
    </row>
    <row r="49" spans="21:250" x14ac:dyDescent="0.2">
      <c r="U49" s="35">
        <v>2062</v>
      </c>
      <c r="V49" s="35"/>
      <c r="W49" s="35"/>
      <c r="X49" s="35"/>
      <c r="Y49" s="35"/>
      <c r="IP49" s="35"/>
    </row>
    <row r="50" spans="21:250" x14ac:dyDescent="0.2">
      <c r="U50" s="35">
        <v>2063</v>
      </c>
      <c r="V50" s="35"/>
      <c r="W50" s="35"/>
      <c r="X50" s="35"/>
      <c r="Y50" s="35"/>
      <c r="IP50" s="35"/>
    </row>
    <row r="51" spans="21:250" x14ac:dyDescent="0.2">
      <c r="U51" s="35">
        <v>2064</v>
      </c>
      <c r="V51" s="35"/>
      <c r="W51" s="35"/>
      <c r="X51" s="35"/>
      <c r="Y51" s="35"/>
      <c r="IP51" s="35"/>
    </row>
    <row r="52" spans="21:250" x14ac:dyDescent="0.2">
      <c r="U52" s="35">
        <v>2065</v>
      </c>
      <c r="V52" s="35"/>
      <c r="W52" s="35"/>
      <c r="X52" s="35"/>
      <c r="Y52" s="35"/>
      <c r="IP52" s="35"/>
    </row>
    <row r="53" spans="21:250" x14ac:dyDescent="0.2">
      <c r="U53" s="35">
        <v>2066</v>
      </c>
      <c r="V53" s="35"/>
      <c r="W53" s="35"/>
      <c r="X53" s="35"/>
      <c r="Y53" s="35"/>
      <c r="IP53" s="35"/>
    </row>
    <row r="54" spans="21:250" x14ac:dyDescent="0.2">
      <c r="U54" s="35">
        <v>2067</v>
      </c>
      <c r="V54" s="35"/>
      <c r="W54" s="35"/>
      <c r="X54" s="35"/>
      <c r="Y54" s="35"/>
      <c r="IP54" s="35"/>
    </row>
    <row r="55" spans="21:250" x14ac:dyDescent="0.2">
      <c r="U55" s="35">
        <v>2068</v>
      </c>
      <c r="V55" s="35"/>
      <c r="W55" s="35"/>
      <c r="X55" s="35"/>
      <c r="Y55" s="35"/>
      <c r="IP55" s="35"/>
    </row>
    <row r="56" spans="21:250" x14ac:dyDescent="0.2">
      <c r="U56" s="35">
        <v>2069</v>
      </c>
      <c r="V56" s="35"/>
      <c r="W56" s="35"/>
      <c r="X56" s="35"/>
      <c r="Y56" s="35"/>
      <c r="IP56" s="35"/>
    </row>
    <row r="57" spans="21:250" x14ac:dyDescent="0.2">
      <c r="U57" s="35">
        <v>2070</v>
      </c>
      <c r="V57" s="35"/>
      <c r="W57" s="35"/>
      <c r="X57" s="35"/>
      <c r="Y57" s="35"/>
      <c r="IP57" s="35"/>
    </row>
    <row r="58" spans="21:250" x14ac:dyDescent="0.2">
      <c r="U58" s="35">
        <v>2071</v>
      </c>
      <c r="V58" s="35"/>
      <c r="W58" s="35"/>
      <c r="X58" s="35"/>
      <c r="Y58" s="35"/>
      <c r="IP58" s="35"/>
    </row>
    <row r="59" spans="21:250" x14ac:dyDescent="0.2">
      <c r="U59" s="35">
        <v>2072</v>
      </c>
      <c r="V59" s="35"/>
      <c r="W59" s="35"/>
      <c r="X59" s="35"/>
      <c r="Y59" s="35"/>
      <c r="IP59" s="35"/>
    </row>
    <row r="60" spans="21:250" x14ac:dyDescent="0.2">
      <c r="U60" s="35">
        <v>2073</v>
      </c>
      <c r="V60" s="35"/>
      <c r="W60" s="35"/>
      <c r="X60" s="35"/>
      <c r="Y60" s="35"/>
      <c r="IP60" s="35"/>
    </row>
    <row r="61" spans="21:250" x14ac:dyDescent="0.2">
      <c r="U61" s="35">
        <v>2074</v>
      </c>
      <c r="V61" s="35"/>
      <c r="W61" s="35"/>
      <c r="X61" s="35"/>
      <c r="Y61" s="35"/>
      <c r="IP61" s="35"/>
    </row>
    <row r="62" spans="21:250" x14ac:dyDescent="0.2">
      <c r="U62" s="35">
        <v>2075</v>
      </c>
      <c r="V62" s="35"/>
      <c r="W62" s="35"/>
      <c r="X62" s="35"/>
      <c r="Y62" s="35"/>
      <c r="IP62" s="35"/>
    </row>
    <row r="63" spans="21:250" x14ac:dyDescent="0.2">
      <c r="U63" s="35">
        <v>2076</v>
      </c>
      <c r="V63" s="35"/>
      <c r="W63" s="35"/>
      <c r="X63" s="35"/>
      <c r="Y63" s="35"/>
      <c r="IP63" s="35"/>
    </row>
    <row r="64" spans="21:250" x14ac:dyDescent="0.2">
      <c r="U64" s="35">
        <v>2077</v>
      </c>
      <c r="V64" s="35"/>
      <c r="W64" s="35"/>
      <c r="X64" s="35"/>
      <c r="Y64" s="35"/>
      <c r="IP64" s="35"/>
    </row>
    <row r="65" spans="21:250" x14ac:dyDescent="0.2">
      <c r="U65" s="35">
        <v>2078</v>
      </c>
      <c r="V65" s="35"/>
      <c r="W65" s="35"/>
      <c r="X65" s="35"/>
      <c r="Y65" s="35"/>
      <c r="IP65" s="35"/>
    </row>
    <row r="66" spans="21:250" x14ac:dyDescent="0.2">
      <c r="U66" s="35">
        <v>2079</v>
      </c>
      <c r="V66" s="35"/>
      <c r="W66" s="35"/>
      <c r="X66" s="35"/>
      <c r="Y66" s="35"/>
      <c r="IP66" s="35"/>
    </row>
    <row r="67" spans="21:250" x14ac:dyDescent="0.2">
      <c r="U67" s="35">
        <v>2080</v>
      </c>
      <c r="V67" s="35"/>
      <c r="W67" s="35"/>
      <c r="X67" s="35"/>
      <c r="Y67" s="35"/>
      <c r="IP67" s="35"/>
    </row>
    <row r="68" spans="21:250" x14ac:dyDescent="0.2">
      <c r="U68" s="35">
        <v>2081</v>
      </c>
      <c r="V68" s="35"/>
      <c r="W68" s="35"/>
      <c r="X68" s="35"/>
      <c r="Y68" s="35"/>
      <c r="IP68" s="35"/>
    </row>
    <row r="69" spans="21:250" x14ac:dyDescent="0.2">
      <c r="U69" s="35">
        <v>2082</v>
      </c>
      <c r="V69" s="35"/>
      <c r="W69" s="35"/>
      <c r="X69" s="35"/>
      <c r="Y69" s="35"/>
      <c r="IP69" s="35"/>
    </row>
    <row r="70" spans="21:250" x14ac:dyDescent="0.2">
      <c r="U70" s="35">
        <v>2083</v>
      </c>
      <c r="V70" s="35"/>
      <c r="W70" s="35"/>
      <c r="X70" s="35"/>
      <c r="Y70" s="35"/>
      <c r="IP70" s="35"/>
    </row>
    <row r="71" spans="21:250" x14ac:dyDescent="0.2">
      <c r="U71" s="35">
        <v>2084</v>
      </c>
      <c r="V71" s="35"/>
      <c r="W71" s="35"/>
      <c r="X71" s="35"/>
      <c r="Y71" s="35"/>
      <c r="IP71" s="35"/>
    </row>
    <row r="72" spans="21:250" x14ac:dyDescent="0.2">
      <c r="U72" s="35">
        <v>2085</v>
      </c>
      <c r="V72" s="35"/>
      <c r="W72" s="35"/>
      <c r="X72" s="35"/>
      <c r="Y72" s="35"/>
      <c r="IP72" s="35"/>
    </row>
    <row r="73" spans="21:250" x14ac:dyDescent="0.2">
      <c r="U73" s="35">
        <v>2086</v>
      </c>
      <c r="V73" s="35"/>
      <c r="W73" s="35"/>
      <c r="X73" s="35"/>
      <c r="Y73" s="35"/>
      <c r="IP73" s="35"/>
    </row>
    <row r="74" spans="21:250" x14ac:dyDescent="0.2">
      <c r="U74" s="35">
        <v>2087</v>
      </c>
      <c r="V74" s="35"/>
      <c r="W74" s="35"/>
      <c r="X74" s="35"/>
      <c r="Y74" s="35"/>
      <c r="IP74" s="35"/>
    </row>
    <row r="75" spans="21:250" x14ac:dyDescent="0.2">
      <c r="U75" s="35">
        <v>2088</v>
      </c>
      <c r="V75" s="35"/>
      <c r="W75" s="35"/>
      <c r="X75" s="35"/>
      <c r="Y75" s="35"/>
      <c r="IP75" s="35"/>
    </row>
    <row r="76" spans="21:250" x14ac:dyDescent="0.2">
      <c r="U76" s="35">
        <v>2089</v>
      </c>
      <c r="V76" s="35"/>
      <c r="W76" s="35"/>
      <c r="X76" s="35"/>
      <c r="Y76" s="35"/>
      <c r="IP76" s="35"/>
    </row>
    <row r="77" spans="21:250" x14ac:dyDescent="0.2">
      <c r="U77" s="35">
        <v>2090</v>
      </c>
      <c r="V77" s="35"/>
      <c r="W77" s="35"/>
      <c r="X77" s="35"/>
      <c r="Y77" s="35"/>
      <c r="IP77" s="35"/>
    </row>
    <row r="78" spans="21:250" x14ac:dyDescent="0.2">
      <c r="U78" s="35">
        <v>2091</v>
      </c>
      <c r="V78" s="35"/>
      <c r="W78" s="35"/>
      <c r="X78" s="35"/>
      <c r="Y78" s="35"/>
      <c r="IP78" s="35"/>
    </row>
    <row r="79" spans="21:250" x14ac:dyDescent="0.2">
      <c r="U79" s="35">
        <v>2092</v>
      </c>
      <c r="V79" s="35"/>
      <c r="W79" s="35"/>
      <c r="X79" s="35"/>
      <c r="Y79" s="35"/>
      <c r="IP79" s="35"/>
    </row>
    <row r="80" spans="21:250" x14ac:dyDescent="0.2">
      <c r="U80" s="35">
        <v>2093</v>
      </c>
      <c r="V80" s="35"/>
      <c r="W80" s="35"/>
      <c r="X80" s="35"/>
      <c r="Y80" s="35"/>
      <c r="IP80" s="35"/>
    </row>
    <row r="81" spans="21:250" x14ac:dyDescent="0.2">
      <c r="U81" s="35">
        <v>2094</v>
      </c>
      <c r="V81" s="35"/>
      <c r="W81" s="35"/>
      <c r="X81" s="35"/>
      <c r="Y81" s="35"/>
      <c r="IP81" s="35"/>
    </row>
    <row r="82" spans="21:250" x14ac:dyDescent="0.2">
      <c r="U82" s="35">
        <v>2095</v>
      </c>
      <c r="V82" s="35"/>
      <c r="W82" s="35"/>
      <c r="X82" s="35"/>
      <c r="Y82" s="35"/>
      <c r="IP82" s="35"/>
    </row>
    <row r="83" spans="21:250" x14ac:dyDescent="0.2">
      <c r="U83" s="35">
        <v>2096</v>
      </c>
      <c r="V83" s="35"/>
      <c r="W83" s="35"/>
      <c r="X83" s="35"/>
      <c r="Y83" s="35"/>
      <c r="IP83" s="35"/>
    </row>
    <row r="84" spans="21:250" x14ac:dyDescent="0.2">
      <c r="U84" s="35">
        <v>2097</v>
      </c>
      <c r="V84" s="35"/>
      <c r="W84" s="35"/>
      <c r="X84" s="35"/>
      <c r="Y84" s="35"/>
      <c r="IP84" s="35"/>
    </row>
    <row r="85" spans="21:250" x14ac:dyDescent="0.2">
      <c r="U85" s="35">
        <v>2098</v>
      </c>
      <c r="V85" s="35"/>
      <c r="W85" s="35"/>
      <c r="X85" s="35"/>
      <c r="Y85" s="35"/>
      <c r="IP85" s="35"/>
    </row>
    <row r="86" spans="21:250" x14ac:dyDescent="0.2">
      <c r="U86" s="35">
        <v>2099</v>
      </c>
      <c r="V86" s="35"/>
      <c r="W86" s="35"/>
      <c r="X86" s="35"/>
      <c r="Y86" s="35"/>
      <c r="IP86" s="35"/>
    </row>
    <row r="87" spans="21:250" x14ac:dyDescent="0.2">
      <c r="U87" s="35">
        <v>2097</v>
      </c>
      <c r="V87" s="35"/>
      <c r="W87" s="35"/>
      <c r="X87" s="35"/>
      <c r="Y87" s="35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120" workbookViewId="0">
      <selection activeCell="C34" sqref="C34"/>
    </sheetView>
  </sheetViews>
  <sheetFormatPr defaultRowHeight="12.75" x14ac:dyDescent="0.2"/>
  <cols>
    <col min="1" max="1" width="65.5703125" style="93" customWidth="1"/>
    <col min="2" max="3" width="17.42578125" style="93" customWidth="1"/>
    <col min="4" max="4" width="10.28515625" style="93" customWidth="1"/>
    <col min="5" max="16384" width="9.140625" style="93"/>
  </cols>
  <sheetData>
    <row r="1" spans="1:6" x14ac:dyDescent="0.2">
      <c r="A1" s="92" t="s">
        <v>312</v>
      </c>
      <c r="B1" s="201" t="str">
        <f>'ФИ-Почетна'!$C$18</f>
        <v>Витаминка АД Прилеп</v>
      </c>
      <c r="C1" s="201"/>
      <c r="D1" s="201"/>
    </row>
    <row r="2" spans="1:6" x14ac:dyDescent="0.2">
      <c r="A2" s="92" t="s">
        <v>320</v>
      </c>
      <c r="B2" s="58" t="str">
        <f>'ФИ-Почетна'!$C$22</f>
        <v>01.01 - 31.12</v>
      </c>
      <c r="C2" s="94"/>
      <c r="D2" s="95"/>
    </row>
    <row r="3" spans="1:6" x14ac:dyDescent="0.2">
      <c r="A3" s="92" t="s">
        <v>317</v>
      </c>
      <c r="B3" s="58">
        <f>'ФИ-Почетна'!$C$23</f>
        <v>2019</v>
      </c>
      <c r="C3" s="94"/>
      <c r="D3" s="95"/>
    </row>
    <row r="4" spans="1:6" x14ac:dyDescent="0.2">
      <c r="A4" s="94" t="s">
        <v>321</v>
      </c>
      <c r="B4" s="64" t="str">
        <f>'ФИ-Почетна'!$C$20</f>
        <v>не</v>
      </c>
      <c r="C4" s="96"/>
      <c r="D4" s="96"/>
    </row>
    <row r="5" spans="1:6" x14ac:dyDescent="0.2">
      <c r="A5" s="94"/>
      <c r="B5" s="64"/>
      <c r="C5" s="96"/>
      <c r="D5" s="96"/>
    </row>
    <row r="6" spans="1:6" ht="18" x14ac:dyDescent="0.2">
      <c r="A6" s="204" t="s">
        <v>377</v>
      </c>
      <c r="B6" s="204"/>
      <c r="C6" s="204"/>
      <c r="D6" s="204"/>
    </row>
    <row r="7" spans="1:6" x14ac:dyDescent="0.2">
      <c r="A7" s="202" t="s">
        <v>378</v>
      </c>
      <c r="B7" s="202"/>
      <c r="C7" s="202"/>
      <c r="D7" s="202"/>
    </row>
    <row r="8" spans="1:6" ht="12.75" customHeight="1" thickBot="1" x14ac:dyDescent="0.25">
      <c r="A8" s="96"/>
      <c r="B8" s="203" t="s">
        <v>24</v>
      </c>
      <c r="C8" s="203"/>
      <c r="D8" s="203"/>
    </row>
    <row r="9" spans="1:6" s="99" customFormat="1" ht="33" customHeight="1" thickTop="1" thickBot="1" x14ac:dyDescent="0.25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25" thickTop="1" thickBot="1" x14ac:dyDescent="0.25">
      <c r="A10" s="74" t="s">
        <v>174</v>
      </c>
      <c r="B10" s="73"/>
      <c r="C10" s="73"/>
      <c r="D10" s="73"/>
      <c r="F10" s="100"/>
    </row>
    <row r="11" spans="1:6" ht="14.25" thickTop="1" thickBot="1" x14ac:dyDescent="0.25">
      <c r="A11" s="80" t="s">
        <v>159</v>
      </c>
      <c r="B11" s="66">
        <f>B12+B13+B18+B19+B25+B26</f>
        <v>1504516</v>
      </c>
      <c r="C11" s="66">
        <f>C12+C13+C18+C19+C25+C26</f>
        <v>1533560</v>
      </c>
      <c r="D11" s="66">
        <f t="shared" ref="D11:D35" si="0">IF(B11&lt;=0,0,C11/B11*100)</f>
        <v>101.93045471101669</v>
      </c>
      <c r="F11" s="100"/>
    </row>
    <row r="12" spans="1:6" ht="14.25" thickTop="1" thickBot="1" x14ac:dyDescent="0.25">
      <c r="A12" s="80" t="s">
        <v>160</v>
      </c>
      <c r="B12" s="87">
        <v>550</v>
      </c>
      <c r="C12" s="233">
        <v>3683</v>
      </c>
      <c r="D12" s="66">
        <f t="shared" si="0"/>
        <v>669.63636363636363</v>
      </c>
      <c r="F12" s="100"/>
    </row>
    <row r="13" spans="1:6" ht="14.25" thickTop="1" thickBot="1" x14ac:dyDescent="0.25">
      <c r="A13" s="80" t="s">
        <v>294</v>
      </c>
      <c r="B13" s="66">
        <f>SUM(B14:B17)</f>
        <v>1349769</v>
      </c>
      <c r="C13" s="66">
        <f>SUM(C14:C17)</f>
        <v>1353768</v>
      </c>
      <c r="D13" s="66">
        <f t="shared" si="0"/>
        <v>100.29627291781038</v>
      </c>
      <c r="F13" s="100"/>
    </row>
    <row r="14" spans="1:6" ht="14.25" thickTop="1" thickBot="1" x14ac:dyDescent="0.25">
      <c r="A14" s="81" t="s">
        <v>298</v>
      </c>
      <c r="B14" s="68">
        <v>589111</v>
      </c>
      <c r="C14" s="233">
        <v>680491</v>
      </c>
      <c r="D14" s="67">
        <f t="shared" si="0"/>
        <v>115.51150801801357</v>
      </c>
      <c r="F14" s="100"/>
    </row>
    <row r="15" spans="1:6" ht="27" thickTop="1" thickBot="1" x14ac:dyDescent="0.25">
      <c r="A15" s="81" t="s">
        <v>259</v>
      </c>
      <c r="B15" s="68">
        <v>622660</v>
      </c>
      <c r="C15" s="233">
        <v>653038</v>
      </c>
      <c r="D15" s="67">
        <f t="shared" si="0"/>
        <v>104.87874602511805</v>
      </c>
      <c r="F15" s="100"/>
    </row>
    <row r="16" spans="1:6" ht="14.25" thickTop="1" thickBot="1" x14ac:dyDescent="0.25">
      <c r="A16" s="81" t="s">
        <v>260</v>
      </c>
      <c r="B16" s="68"/>
      <c r="C16" s="233"/>
      <c r="D16" s="67">
        <f t="shared" si="0"/>
        <v>0</v>
      </c>
      <c r="F16" s="100"/>
    </row>
    <row r="17" spans="1:6" ht="14.25" thickTop="1" thickBot="1" x14ac:dyDescent="0.25">
      <c r="A17" s="81" t="s">
        <v>163</v>
      </c>
      <c r="B17" s="68">
        <v>137998</v>
      </c>
      <c r="C17" s="233">
        <v>20239</v>
      </c>
      <c r="D17" s="67">
        <f t="shared" si="0"/>
        <v>14.666154581950464</v>
      </c>
      <c r="F17" s="100"/>
    </row>
    <row r="18" spans="1:6" ht="14.25" thickTop="1" thickBot="1" x14ac:dyDescent="0.25">
      <c r="A18" s="80" t="s">
        <v>295</v>
      </c>
      <c r="B18" s="87">
        <v>744</v>
      </c>
      <c r="C18" s="87">
        <v>744</v>
      </c>
      <c r="D18" s="66">
        <f t="shared" si="0"/>
        <v>100</v>
      </c>
      <c r="F18" s="100"/>
    </row>
    <row r="19" spans="1:6" ht="14.25" thickTop="1" thickBot="1" x14ac:dyDescent="0.25">
      <c r="A19" s="80" t="s">
        <v>296</v>
      </c>
      <c r="B19" s="66">
        <f>SUM(B20:B24)</f>
        <v>153453</v>
      </c>
      <c r="C19" s="66">
        <f>SUM(C20:C24)</f>
        <v>175365</v>
      </c>
      <c r="D19" s="66">
        <f t="shared" si="0"/>
        <v>114.27929072745403</v>
      </c>
      <c r="F19" s="100"/>
    </row>
    <row r="20" spans="1:6" ht="14.25" thickTop="1" thickBot="1" x14ac:dyDescent="0.25">
      <c r="A20" s="81" t="s">
        <v>161</v>
      </c>
      <c r="B20" s="68">
        <v>113168</v>
      </c>
      <c r="C20" s="233">
        <v>113232</v>
      </c>
      <c r="D20" s="67">
        <f t="shared" si="0"/>
        <v>100.05655308921251</v>
      </c>
      <c r="F20" s="100"/>
    </row>
    <row r="21" spans="1:6" ht="14.25" thickTop="1" thickBot="1" x14ac:dyDescent="0.25">
      <c r="A21" s="81" t="s">
        <v>162</v>
      </c>
      <c r="B21" s="68"/>
      <c r="C21" s="233"/>
      <c r="D21" s="67">
        <f t="shared" si="0"/>
        <v>0</v>
      </c>
      <c r="F21" s="100"/>
    </row>
    <row r="22" spans="1:6" ht="14.25" thickTop="1" thickBot="1" x14ac:dyDescent="0.25">
      <c r="A22" s="81" t="s">
        <v>261</v>
      </c>
      <c r="B22" s="68"/>
      <c r="C22" s="233"/>
      <c r="D22" s="67">
        <f t="shared" si="0"/>
        <v>0</v>
      </c>
      <c r="F22" s="100"/>
    </row>
    <row r="23" spans="1:6" ht="14.25" thickTop="1" thickBot="1" x14ac:dyDescent="0.25">
      <c r="A23" s="81" t="s">
        <v>164</v>
      </c>
      <c r="B23" s="68">
        <v>40285</v>
      </c>
      <c r="C23" s="233">
        <v>62133</v>
      </c>
      <c r="D23" s="67">
        <f t="shared" si="0"/>
        <v>154.23358570187415</v>
      </c>
      <c r="F23" s="100"/>
    </row>
    <row r="24" spans="1:6" ht="14.25" thickTop="1" thickBot="1" x14ac:dyDescent="0.25">
      <c r="A24" s="81" t="s">
        <v>262</v>
      </c>
      <c r="B24" s="68"/>
      <c r="C24" s="68"/>
      <c r="D24" s="67">
        <f t="shared" si="0"/>
        <v>0</v>
      </c>
      <c r="F24" s="100"/>
    </row>
    <row r="25" spans="1:6" ht="15.75" customHeight="1" thickTop="1" thickBot="1" x14ac:dyDescent="0.25">
      <c r="A25" s="80" t="s">
        <v>297</v>
      </c>
      <c r="B25" s="87"/>
      <c r="C25" s="87"/>
      <c r="D25" s="66">
        <f t="shared" si="0"/>
        <v>0</v>
      </c>
      <c r="F25" s="100"/>
    </row>
    <row r="26" spans="1:6" ht="14.25" thickTop="1" thickBot="1" x14ac:dyDescent="0.25">
      <c r="A26" s="80" t="s">
        <v>165</v>
      </c>
      <c r="B26" s="87"/>
      <c r="C26" s="87"/>
      <c r="D26" s="66">
        <f t="shared" si="0"/>
        <v>0</v>
      </c>
      <c r="F26" s="100"/>
    </row>
    <row r="27" spans="1:6" ht="14.25" thickTop="1" thickBot="1" x14ac:dyDescent="0.25">
      <c r="A27" s="80" t="s">
        <v>172</v>
      </c>
      <c r="B27" s="66">
        <f>SUM(B28:B33)</f>
        <v>818509</v>
      </c>
      <c r="C27" s="66">
        <f>SUM(C28:C33)</f>
        <v>890250</v>
      </c>
      <c r="D27" s="66">
        <f t="shared" si="0"/>
        <v>108.76483948252249</v>
      </c>
      <c r="F27" s="100"/>
    </row>
    <row r="28" spans="1:6" ht="14.25" thickTop="1" thickBot="1" x14ac:dyDescent="0.25">
      <c r="A28" s="82" t="s">
        <v>166</v>
      </c>
      <c r="B28" s="68">
        <v>337433</v>
      </c>
      <c r="C28" s="233">
        <v>410210</v>
      </c>
      <c r="D28" s="67">
        <f t="shared" si="0"/>
        <v>121.56783717063833</v>
      </c>
      <c r="F28" s="100"/>
    </row>
    <row r="29" spans="1:6" ht="15.75" customHeight="1" thickTop="1" thickBot="1" x14ac:dyDescent="0.25">
      <c r="A29" s="82" t="s">
        <v>167</v>
      </c>
      <c r="B29" s="68">
        <v>375442</v>
      </c>
      <c r="C29" s="233">
        <v>400624</v>
      </c>
      <c r="D29" s="67">
        <f t="shared" si="0"/>
        <v>106.70729433574293</v>
      </c>
      <c r="F29" s="100"/>
    </row>
    <row r="30" spans="1:6" ht="14.25" thickTop="1" thickBot="1" x14ac:dyDescent="0.25">
      <c r="A30" s="82" t="s">
        <v>168</v>
      </c>
      <c r="B30" s="68">
        <v>77325</v>
      </c>
      <c r="C30" s="233">
        <v>50491</v>
      </c>
      <c r="D30" s="67">
        <f t="shared" si="0"/>
        <v>65.2971225347559</v>
      </c>
      <c r="F30" s="100"/>
    </row>
    <row r="31" spans="1:6" ht="14.25" thickTop="1" thickBot="1" x14ac:dyDescent="0.25">
      <c r="A31" s="82" t="s">
        <v>169</v>
      </c>
      <c r="B31" s="68"/>
      <c r="C31" s="233"/>
      <c r="D31" s="67">
        <f t="shared" si="0"/>
        <v>0</v>
      </c>
      <c r="F31" s="100"/>
    </row>
    <row r="32" spans="1:6" ht="14.25" thickTop="1" thickBot="1" x14ac:dyDescent="0.25">
      <c r="A32" s="82" t="s">
        <v>170</v>
      </c>
      <c r="B32" s="68">
        <v>21459</v>
      </c>
      <c r="C32" s="233">
        <v>19395</v>
      </c>
      <c r="D32" s="67">
        <f t="shared" si="0"/>
        <v>90.381658045575293</v>
      </c>
      <c r="F32" s="100"/>
    </row>
    <row r="33" spans="1:6" ht="14.25" thickTop="1" thickBot="1" x14ac:dyDescent="0.25">
      <c r="A33" s="82" t="s">
        <v>302</v>
      </c>
      <c r="B33" s="68">
        <v>6850</v>
      </c>
      <c r="C33" s="233">
        <v>9530</v>
      </c>
      <c r="D33" s="67">
        <f t="shared" si="0"/>
        <v>139.12408759124088</v>
      </c>
      <c r="F33" s="100"/>
    </row>
    <row r="34" spans="1:6" ht="14.25" thickTop="1" thickBot="1" x14ac:dyDescent="0.25">
      <c r="A34" s="83" t="s">
        <v>173</v>
      </c>
      <c r="B34" s="66">
        <f>B11+B27</f>
        <v>2323025</v>
      </c>
      <c r="C34" s="66">
        <f>C11+C27</f>
        <v>2423810</v>
      </c>
      <c r="D34" s="66">
        <f t="shared" si="0"/>
        <v>104.33852412264181</v>
      </c>
      <c r="F34" s="100"/>
    </row>
    <row r="35" spans="1:6" ht="14.25" thickTop="1" thickBot="1" x14ac:dyDescent="0.25">
      <c r="A35" s="33" t="s">
        <v>171</v>
      </c>
      <c r="B35" s="68"/>
      <c r="C35" s="68"/>
      <c r="D35" s="67">
        <f t="shared" si="0"/>
        <v>0</v>
      </c>
      <c r="F35" s="100"/>
    </row>
    <row r="36" spans="1:6" ht="14.25" thickTop="1" thickBot="1" x14ac:dyDescent="0.25">
      <c r="A36" s="72" t="s">
        <v>263</v>
      </c>
      <c r="B36" s="71"/>
      <c r="C36" s="71"/>
      <c r="D36" s="71"/>
      <c r="F36" s="100"/>
    </row>
    <row r="37" spans="1:6" ht="14.25" thickTop="1" thickBot="1" x14ac:dyDescent="0.25">
      <c r="A37" s="84" t="s">
        <v>264</v>
      </c>
      <c r="B37" s="66">
        <f>(SUM(B38:B41))</f>
        <v>966422</v>
      </c>
      <c r="C37" s="66">
        <f>(SUM(C38:C41))</f>
        <v>972667</v>
      </c>
      <c r="D37" s="66">
        <f t="shared" ref="D37:D57" si="1">IF(B37&lt;=0,0,C37/B37*100)</f>
        <v>100.64619803771025</v>
      </c>
      <c r="F37" s="100"/>
    </row>
    <row r="38" spans="1:6" ht="14.25" thickTop="1" thickBot="1" x14ac:dyDescent="0.25">
      <c r="A38" s="81" t="s">
        <v>299</v>
      </c>
      <c r="B38" s="68">
        <v>256114</v>
      </c>
      <c r="C38" s="233">
        <v>265531</v>
      </c>
      <c r="D38" s="67">
        <f t="shared" si="1"/>
        <v>103.67687826514755</v>
      </c>
      <c r="F38" s="100"/>
    </row>
    <row r="39" spans="1:6" ht="14.25" thickTop="1" thickBot="1" x14ac:dyDescent="0.25">
      <c r="A39" s="85" t="s">
        <v>176</v>
      </c>
      <c r="B39" s="68">
        <v>247701</v>
      </c>
      <c r="C39" s="233">
        <v>278879</v>
      </c>
      <c r="D39" s="67">
        <f t="shared" si="1"/>
        <v>112.58694958841507</v>
      </c>
      <c r="F39" s="100"/>
    </row>
    <row r="40" spans="1:6" ht="14.25" thickTop="1" thickBot="1" x14ac:dyDescent="0.25">
      <c r="A40" s="81" t="s">
        <v>128</v>
      </c>
      <c r="B40" s="68">
        <v>462607</v>
      </c>
      <c r="C40" s="233">
        <v>428257</v>
      </c>
      <c r="D40" s="67">
        <f t="shared" si="1"/>
        <v>92.574690828284062</v>
      </c>
      <c r="F40" s="100"/>
    </row>
    <row r="41" spans="1:6" ht="14.25" thickTop="1" thickBot="1" x14ac:dyDescent="0.25">
      <c r="A41" s="81" t="s">
        <v>177</v>
      </c>
      <c r="B41" s="68"/>
      <c r="C41" s="233"/>
      <c r="D41" s="67">
        <f t="shared" si="1"/>
        <v>0</v>
      </c>
      <c r="F41" s="100"/>
    </row>
    <row r="42" spans="1:6" ht="14.25" thickTop="1" thickBot="1" x14ac:dyDescent="0.25">
      <c r="A42" s="86" t="s">
        <v>184</v>
      </c>
      <c r="B42" s="66">
        <f>B43+B51</f>
        <v>1356603</v>
      </c>
      <c r="C42" s="66">
        <f>C43+C51</f>
        <v>1451143</v>
      </c>
      <c r="D42" s="66">
        <f t="shared" si="1"/>
        <v>106.96887740923469</v>
      </c>
      <c r="F42" s="100"/>
    </row>
    <row r="43" spans="1:6" ht="14.25" thickTop="1" thickBot="1" x14ac:dyDescent="0.25">
      <c r="A43" s="83" t="s">
        <v>178</v>
      </c>
      <c r="B43" s="66">
        <f>SUM(B44:B50)</f>
        <v>543785</v>
      </c>
      <c r="C43" s="66">
        <f>SUM(C44:C50)</f>
        <v>661166</v>
      </c>
      <c r="D43" s="66">
        <f t="shared" si="1"/>
        <v>121.58592090624052</v>
      </c>
      <c r="F43" s="100"/>
    </row>
    <row r="44" spans="1:6" ht="14.25" thickTop="1" thickBot="1" x14ac:dyDescent="0.25">
      <c r="A44" s="81" t="s">
        <v>179</v>
      </c>
      <c r="B44" s="68">
        <v>278322</v>
      </c>
      <c r="C44" s="233">
        <v>226870</v>
      </c>
      <c r="D44" s="67">
        <f t="shared" si="1"/>
        <v>81.513498753242658</v>
      </c>
    </row>
    <row r="45" spans="1:6" ht="14.25" thickTop="1" thickBot="1" x14ac:dyDescent="0.25">
      <c r="A45" s="82" t="s">
        <v>266</v>
      </c>
      <c r="B45" s="68">
        <v>201810</v>
      </c>
      <c r="C45" s="233">
        <v>379531</v>
      </c>
      <c r="D45" s="67">
        <f t="shared" si="1"/>
        <v>188.06352509786433</v>
      </c>
    </row>
    <row r="46" spans="1:6" ht="14.25" thickTop="1" thickBot="1" x14ac:dyDescent="0.25">
      <c r="A46" s="82" t="s">
        <v>180</v>
      </c>
      <c r="B46" s="68"/>
      <c r="C46" s="233"/>
      <c r="D46" s="67">
        <f t="shared" si="1"/>
        <v>0</v>
      </c>
    </row>
    <row r="47" spans="1:6" ht="14.25" thickTop="1" thickBot="1" x14ac:dyDescent="0.25">
      <c r="A47" s="82" t="s">
        <v>181</v>
      </c>
      <c r="B47" s="68">
        <v>1386</v>
      </c>
      <c r="C47" s="233">
        <v>1318</v>
      </c>
      <c r="D47" s="67">
        <f t="shared" si="1"/>
        <v>95.093795093795094</v>
      </c>
    </row>
    <row r="48" spans="1:6" ht="14.25" thickTop="1" thickBot="1" x14ac:dyDescent="0.25">
      <c r="A48" s="82" t="s">
        <v>267</v>
      </c>
      <c r="B48" s="68">
        <v>39457</v>
      </c>
      <c r="C48" s="233">
        <v>34750</v>
      </c>
      <c r="D48" s="67">
        <f t="shared" si="1"/>
        <v>88.070557822439625</v>
      </c>
    </row>
    <row r="49" spans="1:4" ht="14.25" thickTop="1" thickBot="1" x14ac:dyDescent="0.25">
      <c r="A49" s="82" t="s">
        <v>303</v>
      </c>
      <c r="B49" s="68">
        <v>22810</v>
      </c>
      <c r="C49" s="233">
        <v>18697</v>
      </c>
      <c r="D49" s="67">
        <f t="shared" si="1"/>
        <v>81.968434896975012</v>
      </c>
    </row>
    <row r="50" spans="1:4" ht="27" thickTop="1" thickBot="1" x14ac:dyDescent="0.25">
      <c r="A50" s="82" t="s">
        <v>300</v>
      </c>
      <c r="B50" s="68"/>
      <c r="C50" s="68"/>
      <c r="D50" s="67">
        <f t="shared" si="1"/>
        <v>0</v>
      </c>
    </row>
    <row r="51" spans="1:4" ht="14.25" thickTop="1" thickBot="1" x14ac:dyDescent="0.25">
      <c r="A51" s="83" t="s">
        <v>182</v>
      </c>
      <c r="B51" s="66">
        <f>SUM(B52:B55)</f>
        <v>812818</v>
      </c>
      <c r="C51" s="66">
        <f>SUM(C52:C55)</f>
        <v>789977</v>
      </c>
      <c r="D51" s="66">
        <f t="shared" si="1"/>
        <v>97.189899829974237</v>
      </c>
    </row>
    <row r="52" spans="1:4" ht="17.25" customHeight="1" thickTop="1" thickBot="1" x14ac:dyDescent="0.25">
      <c r="A52" s="82" t="s">
        <v>326</v>
      </c>
      <c r="B52" s="68">
        <v>812818</v>
      </c>
      <c r="C52" s="233">
        <v>789977</v>
      </c>
      <c r="D52" s="67">
        <f t="shared" si="1"/>
        <v>97.189899829974237</v>
      </c>
    </row>
    <row r="53" spans="1:4" ht="15.75" customHeight="1" thickTop="1" thickBot="1" x14ac:dyDescent="0.25">
      <c r="A53" s="82" t="s">
        <v>183</v>
      </c>
      <c r="B53" s="68"/>
      <c r="C53" s="68"/>
      <c r="D53" s="67">
        <f t="shared" si="1"/>
        <v>0</v>
      </c>
    </row>
    <row r="54" spans="1:4" ht="14.25" thickTop="1" thickBot="1" x14ac:dyDescent="0.25">
      <c r="A54" s="82" t="s">
        <v>215</v>
      </c>
      <c r="B54" s="68"/>
      <c r="C54" s="68"/>
      <c r="D54" s="67">
        <f t="shared" si="1"/>
        <v>0</v>
      </c>
    </row>
    <row r="55" spans="1:4" ht="14.25" thickTop="1" thickBot="1" x14ac:dyDescent="0.25">
      <c r="A55" s="82" t="s">
        <v>301</v>
      </c>
      <c r="B55" s="68"/>
      <c r="C55" s="68"/>
      <c r="D55" s="67">
        <f t="shared" si="1"/>
        <v>0</v>
      </c>
    </row>
    <row r="56" spans="1:4" ht="14.25" thickTop="1" thickBot="1" x14ac:dyDescent="0.25">
      <c r="A56" s="80" t="s">
        <v>265</v>
      </c>
      <c r="B56" s="66">
        <f>B37+B42</f>
        <v>2323025</v>
      </c>
      <c r="C56" s="66">
        <f>C37+C42</f>
        <v>2423810</v>
      </c>
      <c r="D56" s="66">
        <f t="shared" si="1"/>
        <v>104.33852412264181</v>
      </c>
    </row>
    <row r="57" spans="1:4" ht="14.25" thickTop="1" thickBot="1" x14ac:dyDescent="0.25">
      <c r="A57" s="33" t="s">
        <v>185</v>
      </c>
      <c r="B57" s="68"/>
      <c r="C57" s="68"/>
      <c r="D57" s="67">
        <f t="shared" si="1"/>
        <v>0</v>
      </c>
    </row>
    <row r="58" spans="1:4" ht="13.5" thickTop="1" x14ac:dyDescent="0.2">
      <c r="A58" s="96"/>
      <c r="B58" s="96"/>
      <c r="C58" s="96"/>
      <c r="D58" s="96"/>
    </row>
    <row r="59" spans="1:4" x14ac:dyDescent="0.2">
      <c r="A59" s="96"/>
      <c r="B59" s="96"/>
      <c r="C59" s="96"/>
      <c r="D59" s="96"/>
    </row>
    <row r="60" spans="1:4" x14ac:dyDescent="0.2">
      <c r="A60" s="96"/>
      <c r="B60" s="96"/>
      <c r="C60" s="96"/>
      <c r="D60" s="96"/>
    </row>
    <row r="61" spans="1:4" x14ac:dyDescent="0.2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31" zoomScale="120" zoomScaleNormal="120" workbookViewId="0">
      <selection activeCell="D41" sqref="D41:E41"/>
    </sheetView>
  </sheetViews>
  <sheetFormatPr defaultRowHeight="12.75" x14ac:dyDescent="0.2"/>
  <cols>
    <col min="1" max="1" width="4.5703125" style="93" customWidth="1"/>
    <col min="2" max="2" width="61.7109375" style="93" customWidth="1"/>
    <col min="3" max="4" width="14.85546875" style="93" customWidth="1"/>
    <col min="5" max="5" width="9.5703125" style="93" bestFit="1" customWidth="1"/>
    <col min="6" max="16384" width="9.140625" style="93"/>
  </cols>
  <sheetData>
    <row r="1" spans="1:7" ht="14.25" customHeight="1" x14ac:dyDescent="0.2">
      <c r="A1" s="96"/>
      <c r="B1" s="101" t="s">
        <v>312</v>
      </c>
      <c r="C1" s="201" t="str">
        <f>'ФИ-Почетна'!$C$18</f>
        <v>Витаминка АД Прилеп</v>
      </c>
      <c r="D1" s="201"/>
      <c r="E1" s="201"/>
    </row>
    <row r="2" spans="1:7" ht="12.75" customHeight="1" x14ac:dyDescent="0.2">
      <c r="A2" s="96"/>
      <c r="B2" s="101" t="s">
        <v>320</v>
      </c>
      <c r="C2" s="58" t="str">
        <f>'ФИ-Почетна'!$C$22</f>
        <v>01.01 - 31.12</v>
      </c>
      <c r="D2" s="60"/>
      <c r="E2" s="102"/>
    </row>
    <row r="3" spans="1:7" ht="14.25" customHeight="1" x14ac:dyDescent="0.2">
      <c r="A3" s="96"/>
      <c r="B3" s="94" t="s">
        <v>317</v>
      </c>
      <c r="C3" s="64">
        <f>'ФИ-Почетна'!$C$23</f>
        <v>2019</v>
      </c>
      <c r="D3" s="63"/>
      <c r="E3" s="96"/>
    </row>
    <row r="4" spans="1:7" x14ac:dyDescent="0.2">
      <c r="A4" s="96"/>
      <c r="B4" s="94" t="s">
        <v>321</v>
      </c>
      <c r="C4" s="64" t="str">
        <f>'ФИ-Почетна'!$C$20</f>
        <v>не</v>
      </c>
      <c r="D4" s="63"/>
      <c r="E4" s="96"/>
    </row>
    <row r="5" spans="1:7" x14ac:dyDescent="0.2">
      <c r="A5" s="96"/>
      <c r="B5" s="94"/>
      <c r="C5" s="64"/>
      <c r="D5" s="63"/>
      <c r="E5" s="96"/>
    </row>
    <row r="6" spans="1:7" ht="21.75" customHeight="1" x14ac:dyDescent="0.2">
      <c r="A6" s="96"/>
      <c r="B6" s="207" t="s">
        <v>19</v>
      </c>
      <c r="C6" s="207"/>
      <c r="D6" s="207"/>
      <c r="E6" s="103"/>
    </row>
    <row r="7" spans="1:7" ht="12.75" customHeight="1" x14ac:dyDescent="0.2">
      <c r="A7" s="96"/>
      <c r="B7" s="202" t="s">
        <v>379</v>
      </c>
      <c r="C7" s="202"/>
      <c r="D7" s="202"/>
      <c r="E7" s="103"/>
    </row>
    <row r="8" spans="1:7" ht="13.5" thickBot="1" x14ac:dyDescent="0.25">
      <c r="A8" s="96"/>
      <c r="B8" s="96"/>
      <c r="C8" s="203" t="s">
        <v>24</v>
      </c>
      <c r="D8" s="203"/>
      <c r="E8" s="203"/>
    </row>
    <row r="9" spans="1:7" ht="30" customHeight="1" thickTop="1" thickBot="1" x14ac:dyDescent="0.25">
      <c r="A9" s="205" t="s">
        <v>23</v>
      </c>
      <c r="B9" s="206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 x14ac:dyDescent="0.25">
      <c r="A10" s="205"/>
      <c r="B10" s="206"/>
      <c r="C10" s="104" t="s">
        <v>220</v>
      </c>
      <c r="D10" s="104" t="s">
        <v>220</v>
      </c>
      <c r="E10" s="104" t="s">
        <v>221</v>
      </c>
      <c r="G10" s="105"/>
    </row>
    <row r="11" spans="1:7" ht="14.25" thickTop="1" thickBot="1" x14ac:dyDescent="0.25">
      <c r="A11" s="65">
        <v>1</v>
      </c>
      <c r="B11" s="106" t="s">
        <v>244</v>
      </c>
      <c r="C11" s="66">
        <f>C12+C18+C19</f>
        <v>2291496</v>
      </c>
      <c r="D11" s="66">
        <f>D12+D18+D19</f>
        <v>2513555</v>
      </c>
      <c r="E11" s="66">
        <f>IF(C11&lt;=0,0,D11/C11*100)</f>
        <v>109.69056895582622</v>
      </c>
      <c r="G11" s="100"/>
    </row>
    <row r="12" spans="1:7" ht="14.25" thickTop="1" thickBot="1" x14ac:dyDescent="0.25">
      <c r="A12" s="65">
        <v>2</v>
      </c>
      <c r="B12" s="88" t="s">
        <v>0</v>
      </c>
      <c r="C12" s="67">
        <f>SUM(C13:C14)</f>
        <v>2254535</v>
      </c>
      <c r="D12" s="67">
        <f>SUM(D13:D14)</f>
        <v>2433625</v>
      </c>
      <c r="E12" s="67">
        <f t="shared" ref="E12:E49" si="0">IF(C12&lt;=0,0,D12/C12*100)</f>
        <v>107.94354489950256</v>
      </c>
      <c r="G12" s="100"/>
    </row>
    <row r="13" spans="1:7" ht="14.25" thickTop="1" thickBot="1" x14ac:dyDescent="0.25">
      <c r="A13" s="65" t="s">
        <v>245</v>
      </c>
      <c r="B13" s="88" t="s">
        <v>12</v>
      </c>
      <c r="C13" s="68">
        <v>1353324</v>
      </c>
      <c r="D13" s="68">
        <v>1431319</v>
      </c>
      <c r="E13" s="67">
        <f t="shared" si="0"/>
        <v>105.76321708622621</v>
      </c>
      <c r="G13" s="100"/>
    </row>
    <row r="14" spans="1:7" ht="14.25" thickTop="1" thickBot="1" x14ac:dyDescent="0.25">
      <c r="A14" s="65" t="s">
        <v>246</v>
      </c>
      <c r="B14" s="88" t="s">
        <v>13</v>
      </c>
      <c r="C14" s="68">
        <v>901211</v>
      </c>
      <c r="D14" s="68">
        <v>1002306</v>
      </c>
      <c r="E14" s="67">
        <f t="shared" si="0"/>
        <v>111.21768376107259</v>
      </c>
      <c r="G14" s="100"/>
    </row>
    <row r="15" spans="1:7" ht="14.25" thickTop="1" thickBot="1" x14ac:dyDescent="0.25">
      <c r="A15" s="65">
        <v>3</v>
      </c>
      <c r="B15" s="88" t="s">
        <v>11</v>
      </c>
      <c r="C15" s="69" t="s">
        <v>271</v>
      </c>
      <c r="D15" s="69" t="s">
        <v>272</v>
      </c>
      <c r="E15" s="69" t="s">
        <v>322</v>
      </c>
      <c r="G15" s="100"/>
    </row>
    <row r="16" spans="1:7" ht="27" thickTop="1" thickBot="1" x14ac:dyDescent="0.25">
      <c r="A16" s="65">
        <v>4</v>
      </c>
      <c r="B16" s="88" t="s">
        <v>268</v>
      </c>
      <c r="C16" s="68">
        <v>44435</v>
      </c>
      <c r="D16" s="68">
        <v>144266</v>
      </c>
      <c r="E16" s="67">
        <f t="shared" si="0"/>
        <v>324.66749184201643</v>
      </c>
      <c r="G16" s="100"/>
    </row>
    <row r="17" spans="1:7" ht="27" thickTop="1" thickBot="1" x14ac:dyDescent="0.25">
      <c r="A17" s="65">
        <v>5</v>
      </c>
      <c r="B17" s="88" t="s">
        <v>269</v>
      </c>
      <c r="C17" s="68">
        <v>144266</v>
      </c>
      <c r="D17" s="68">
        <v>170206</v>
      </c>
      <c r="E17" s="67">
        <f t="shared" si="0"/>
        <v>117.98067458722083</v>
      </c>
      <c r="G17" s="100"/>
    </row>
    <row r="18" spans="1:7" ht="14.25" thickTop="1" thickBot="1" x14ac:dyDescent="0.25">
      <c r="A18" s="65">
        <v>6</v>
      </c>
      <c r="B18" s="88" t="s">
        <v>270</v>
      </c>
      <c r="C18" s="68"/>
      <c r="D18" s="68"/>
      <c r="E18" s="67">
        <f t="shared" si="0"/>
        <v>0</v>
      </c>
      <c r="G18" s="100"/>
    </row>
    <row r="19" spans="1:7" ht="14.25" thickTop="1" thickBot="1" x14ac:dyDescent="0.25">
      <c r="A19" s="65">
        <v>7</v>
      </c>
      <c r="B19" s="89" t="s">
        <v>1</v>
      </c>
      <c r="C19" s="68">
        <v>36961</v>
      </c>
      <c r="D19" s="68">
        <v>79930</v>
      </c>
      <c r="E19" s="67">
        <f t="shared" si="0"/>
        <v>216.25497145639997</v>
      </c>
      <c r="G19" s="100"/>
    </row>
    <row r="20" spans="1:7" ht="14.25" thickTop="1" thickBot="1" x14ac:dyDescent="0.25">
      <c r="A20" s="65">
        <v>8</v>
      </c>
      <c r="B20" s="90" t="s">
        <v>247</v>
      </c>
      <c r="C20" s="66">
        <f>SUM(C21:C31)</f>
        <v>2309394</v>
      </c>
      <c r="D20" s="66">
        <f>SUM(D21:D31)</f>
        <v>2491367</v>
      </c>
      <c r="E20" s="66">
        <f t="shared" si="0"/>
        <v>107.87968618607306</v>
      </c>
      <c r="G20" s="100"/>
    </row>
    <row r="21" spans="1:7" ht="14.25" thickTop="1" thickBot="1" x14ac:dyDescent="0.25">
      <c r="A21" s="65">
        <v>9</v>
      </c>
      <c r="B21" s="89" t="s">
        <v>248</v>
      </c>
      <c r="C21" s="68">
        <v>14956</v>
      </c>
      <c r="D21" s="68">
        <v>11994</v>
      </c>
      <c r="E21" s="67">
        <f t="shared" si="0"/>
        <v>80.195239368815194</v>
      </c>
      <c r="G21" s="100"/>
    </row>
    <row r="22" spans="1:7" ht="14.25" thickTop="1" thickBot="1" x14ac:dyDescent="0.25">
      <c r="A22" s="65">
        <v>10</v>
      </c>
      <c r="B22" s="89" t="s">
        <v>273</v>
      </c>
      <c r="C22" s="68">
        <v>1432595</v>
      </c>
      <c r="D22" s="68">
        <v>1548872</v>
      </c>
      <c r="E22" s="67">
        <f t="shared" si="0"/>
        <v>108.11652979383565</v>
      </c>
      <c r="G22" s="100"/>
    </row>
    <row r="23" spans="1:7" ht="27" thickTop="1" thickBot="1" x14ac:dyDescent="0.25">
      <c r="A23" s="65">
        <v>11</v>
      </c>
      <c r="B23" s="89" t="s">
        <v>274</v>
      </c>
      <c r="C23" s="68">
        <v>7758</v>
      </c>
      <c r="D23" s="68">
        <v>7081</v>
      </c>
      <c r="E23" s="67">
        <f t="shared" si="0"/>
        <v>91.273524104150553</v>
      </c>
      <c r="G23" s="100"/>
    </row>
    <row r="24" spans="1:7" ht="14.25" thickTop="1" thickBot="1" x14ac:dyDescent="0.25">
      <c r="A24" s="65">
        <v>12</v>
      </c>
      <c r="B24" s="89" t="s">
        <v>275</v>
      </c>
      <c r="C24" s="68">
        <v>156841</v>
      </c>
      <c r="D24" s="68">
        <v>183792</v>
      </c>
      <c r="E24" s="67">
        <f t="shared" si="0"/>
        <v>117.18364458273027</v>
      </c>
      <c r="G24" s="100"/>
    </row>
    <row r="25" spans="1:7" ht="14.25" thickTop="1" thickBot="1" x14ac:dyDescent="0.25">
      <c r="A25" s="65">
        <v>13</v>
      </c>
      <c r="B25" s="89" t="s">
        <v>276</v>
      </c>
      <c r="C25" s="68">
        <v>85900</v>
      </c>
      <c r="D25" s="68">
        <v>98104</v>
      </c>
      <c r="E25" s="67">
        <f t="shared" si="0"/>
        <v>114.20721769499418</v>
      </c>
      <c r="G25" s="100"/>
    </row>
    <row r="26" spans="1:7" ht="14.25" thickTop="1" thickBot="1" x14ac:dyDescent="0.25">
      <c r="A26" s="65">
        <v>14</v>
      </c>
      <c r="B26" s="89" t="s">
        <v>2</v>
      </c>
      <c r="C26" s="68">
        <v>341299</v>
      </c>
      <c r="D26" s="68">
        <v>374869</v>
      </c>
      <c r="E26" s="67">
        <f t="shared" si="0"/>
        <v>109.8359502957817</v>
      </c>
      <c r="G26" s="100"/>
    </row>
    <row r="27" spans="1:7" ht="14.25" thickTop="1" thickBot="1" x14ac:dyDescent="0.25">
      <c r="A27" s="65">
        <v>15</v>
      </c>
      <c r="B27" s="88" t="s">
        <v>277</v>
      </c>
      <c r="C27" s="68">
        <v>108741</v>
      </c>
      <c r="D27" s="68">
        <v>102214</v>
      </c>
      <c r="E27" s="67">
        <f t="shared" si="0"/>
        <v>93.997664174506397</v>
      </c>
      <c r="G27" s="100"/>
    </row>
    <row r="28" spans="1:7" ht="14.25" thickTop="1" thickBot="1" x14ac:dyDescent="0.25">
      <c r="A28" s="65">
        <v>16</v>
      </c>
      <c r="B28" s="89" t="s">
        <v>278</v>
      </c>
      <c r="C28" s="68"/>
      <c r="D28" s="68"/>
      <c r="E28" s="67">
        <f t="shared" si="0"/>
        <v>0</v>
      </c>
      <c r="G28" s="100"/>
    </row>
    <row r="29" spans="1:7" ht="14.25" thickTop="1" thickBot="1" x14ac:dyDescent="0.25">
      <c r="A29" s="65">
        <v>17</v>
      </c>
      <c r="B29" s="88" t="s">
        <v>279</v>
      </c>
      <c r="C29" s="68">
        <v>10397</v>
      </c>
      <c r="D29" s="68">
        <v>4481</v>
      </c>
      <c r="E29" s="67">
        <f t="shared" si="0"/>
        <v>43.098970856977978</v>
      </c>
      <c r="G29" s="100"/>
    </row>
    <row r="30" spans="1:7" ht="14.25" thickTop="1" thickBot="1" x14ac:dyDescent="0.25">
      <c r="A30" s="65">
        <v>18</v>
      </c>
      <c r="B30" s="89" t="s">
        <v>249</v>
      </c>
      <c r="C30" s="68"/>
      <c r="D30" s="68"/>
      <c r="E30" s="67">
        <f t="shared" si="0"/>
        <v>0</v>
      </c>
      <c r="G30" s="100"/>
    </row>
    <row r="31" spans="1:7" ht="14.25" thickTop="1" thickBot="1" x14ac:dyDescent="0.25">
      <c r="A31" s="65">
        <v>19</v>
      </c>
      <c r="B31" s="88" t="s">
        <v>280</v>
      </c>
      <c r="C31" s="68">
        <v>150907</v>
      </c>
      <c r="D31" s="68">
        <v>159960</v>
      </c>
      <c r="E31" s="67">
        <f t="shared" si="0"/>
        <v>105.99905902310695</v>
      </c>
      <c r="G31" s="100"/>
    </row>
    <row r="32" spans="1:7" ht="14.25" thickTop="1" thickBot="1" x14ac:dyDescent="0.25">
      <c r="A32" s="65">
        <v>20</v>
      </c>
      <c r="B32" s="90" t="s">
        <v>234</v>
      </c>
      <c r="C32" s="70">
        <f>C11-C20-C16+C17</f>
        <v>81933</v>
      </c>
      <c r="D32" s="70">
        <f>D11-D20-D16+D17</f>
        <v>48128</v>
      </c>
      <c r="E32" s="70">
        <f t="shared" si="0"/>
        <v>58.740678359147104</v>
      </c>
      <c r="G32" s="100"/>
    </row>
    <row r="33" spans="1:7" ht="14.25" thickTop="1" thickBot="1" x14ac:dyDescent="0.25">
      <c r="A33" s="65">
        <v>21</v>
      </c>
      <c r="B33" s="91" t="s">
        <v>3</v>
      </c>
      <c r="C33" s="70">
        <f>C34+C35+C36</f>
        <v>3741</v>
      </c>
      <c r="D33" s="70">
        <f>D34+D35+D36</f>
        <v>3645</v>
      </c>
      <c r="E33" s="66">
        <f t="shared" si="0"/>
        <v>97.433841218925423</v>
      </c>
      <c r="G33" s="100"/>
    </row>
    <row r="34" spans="1:7" ht="14.25" thickTop="1" thickBot="1" x14ac:dyDescent="0.25">
      <c r="A34" s="65" t="s">
        <v>288</v>
      </c>
      <c r="B34" s="88" t="s">
        <v>250</v>
      </c>
      <c r="C34" s="68">
        <v>3741</v>
      </c>
      <c r="D34" s="68">
        <v>3645</v>
      </c>
      <c r="E34" s="67">
        <f t="shared" si="0"/>
        <v>97.433841218925423</v>
      </c>
      <c r="G34" s="100"/>
    </row>
    <row r="35" spans="1:7" ht="14.25" thickTop="1" thickBot="1" x14ac:dyDescent="0.25">
      <c r="A35" s="65" t="s">
        <v>289</v>
      </c>
      <c r="B35" s="88" t="s">
        <v>251</v>
      </c>
      <c r="C35" s="68"/>
      <c r="D35" s="68"/>
      <c r="E35" s="67">
        <f t="shared" si="0"/>
        <v>0</v>
      </c>
      <c r="G35" s="100"/>
    </row>
    <row r="36" spans="1:7" ht="14.25" thickTop="1" thickBot="1" x14ac:dyDescent="0.25">
      <c r="A36" s="65" t="s">
        <v>290</v>
      </c>
      <c r="B36" s="88" t="s">
        <v>281</v>
      </c>
      <c r="C36" s="68"/>
      <c r="D36" s="68"/>
      <c r="E36" s="67">
        <f t="shared" si="0"/>
        <v>0</v>
      </c>
      <c r="G36" s="100"/>
    </row>
    <row r="37" spans="1:7" ht="14.25" thickTop="1" thickBot="1" x14ac:dyDescent="0.25">
      <c r="A37" s="65">
        <v>22</v>
      </c>
      <c r="B37" s="91" t="s">
        <v>4</v>
      </c>
      <c r="C37" s="66">
        <f>C38+C39+C40</f>
        <v>27787</v>
      </c>
      <c r="D37" s="66">
        <f>D38+D39+D40</f>
        <v>32808</v>
      </c>
      <c r="E37" s="66">
        <f t="shared" si="0"/>
        <v>118.06960089250369</v>
      </c>
      <c r="G37" s="100"/>
    </row>
    <row r="38" spans="1:7" ht="14.25" thickTop="1" thickBot="1" x14ac:dyDescent="0.25">
      <c r="A38" s="65" t="s">
        <v>291</v>
      </c>
      <c r="B38" s="88" t="s">
        <v>252</v>
      </c>
      <c r="C38" s="68">
        <v>27787</v>
      </c>
      <c r="D38" s="68">
        <v>32808</v>
      </c>
      <c r="E38" s="67">
        <f t="shared" si="0"/>
        <v>118.06960089250369</v>
      </c>
      <c r="G38" s="100"/>
    </row>
    <row r="39" spans="1:7" ht="14.25" thickTop="1" thickBot="1" x14ac:dyDescent="0.25">
      <c r="A39" s="65" t="s">
        <v>292</v>
      </c>
      <c r="B39" s="88" t="s">
        <v>253</v>
      </c>
      <c r="C39" s="68"/>
      <c r="D39" s="68"/>
      <c r="E39" s="67">
        <f t="shared" si="0"/>
        <v>0</v>
      </c>
      <c r="G39" s="100"/>
    </row>
    <row r="40" spans="1:7" ht="14.25" thickTop="1" thickBot="1" x14ac:dyDescent="0.25">
      <c r="A40" s="65" t="s">
        <v>293</v>
      </c>
      <c r="B40" s="88" t="s">
        <v>282</v>
      </c>
      <c r="C40" s="68"/>
      <c r="D40" s="68"/>
      <c r="E40" s="67">
        <f t="shared" si="0"/>
        <v>0</v>
      </c>
      <c r="G40" s="100"/>
    </row>
    <row r="41" spans="1:7" ht="14.25" thickTop="1" thickBot="1" x14ac:dyDescent="0.25">
      <c r="A41" s="65">
        <v>23</v>
      </c>
      <c r="B41" s="90" t="s">
        <v>284</v>
      </c>
      <c r="C41" s="66">
        <f>C32+C33-C37</f>
        <v>57887</v>
      </c>
      <c r="D41" s="66">
        <f>D32+D33-D37</f>
        <v>18965</v>
      </c>
      <c r="E41" s="66">
        <f t="shared" si="0"/>
        <v>32.762105481368877</v>
      </c>
      <c r="G41" s="100"/>
    </row>
    <row r="42" spans="1:7" ht="14.25" thickTop="1" thickBot="1" x14ac:dyDescent="0.25">
      <c r="A42" s="65">
        <v>24</v>
      </c>
      <c r="B42" s="88" t="s">
        <v>283</v>
      </c>
      <c r="C42" s="68"/>
      <c r="D42" s="68"/>
      <c r="E42" s="67">
        <f t="shared" si="0"/>
        <v>0</v>
      </c>
      <c r="G42" s="100"/>
    </row>
    <row r="43" spans="1:7" ht="14.25" thickTop="1" thickBot="1" x14ac:dyDescent="0.25">
      <c r="A43" s="65">
        <v>25</v>
      </c>
      <c r="B43" s="90" t="s">
        <v>15</v>
      </c>
      <c r="C43" s="66">
        <f>C41+C42</f>
        <v>57887</v>
      </c>
      <c r="D43" s="66">
        <f>D41+D42</f>
        <v>18965</v>
      </c>
      <c r="E43" s="66">
        <f t="shared" si="0"/>
        <v>32.762105481368877</v>
      </c>
    </row>
    <row r="44" spans="1:7" ht="14.25" thickTop="1" thickBot="1" x14ac:dyDescent="0.25">
      <c r="A44" s="65">
        <v>26</v>
      </c>
      <c r="B44" s="89" t="s">
        <v>5</v>
      </c>
      <c r="C44" s="68">
        <v>6169</v>
      </c>
      <c r="D44" s="68">
        <v>1597</v>
      </c>
      <c r="E44" s="67">
        <f t="shared" si="0"/>
        <v>25.887502026260336</v>
      </c>
    </row>
    <row r="45" spans="1:7" ht="14.25" thickTop="1" thickBot="1" x14ac:dyDescent="0.25">
      <c r="A45" s="65">
        <v>27</v>
      </c>
      <c r="B45" s="90" t="s">
        <v>18</v>
      </c>
      <c r="C45" s="66">
        <f>C43-C44</f>
        <v>51718</v>
      </c>
      <c r="D45" s="66">
        <f>D43-D44</f>
        <v>17368</v>
      </c>
      <c r="E45" s="66">
        <f t="shared" si="0"/>
        <v>33.582118411384819</v>
      </c>
    </row>
    <row r="46" spans="1:7" ht="14.25" thickTop="1" thickBot="1" x14ac:dyDescent="0.25">
      <c r="A46" s="65">
        <v>28</v>
      </c>
      <c r="B46" s="91" t="s">
        <v>6</v>
      </c>
      <c r="C46" s="68"/>
      <c r="D46" s="68"/>
      <c r="E46" s="67">
        <f t="shared" si="0"/>
        <v>0</v>
      </c>
    </row>
    <row r="47" spans="1:7" ht="27" thickTop="1" thickBot="1" x14ac:dyDescent="0.25">
      <c r="A47" s="65">
        <v>29</v>
      </c>
      <c r="B47" s="90" t="s">
        <v>285</v>
      </c>
      <c r="C47" s="66">
        <f>C45-C46</f>
        <v>51718</v>
      </c>
      <c r="D47" s="66">
        <f>D45-D46</f>
        <v>17368</v>
      </c>
      <c r="E47" s="66">
        <f t="shared" si="0"/>
        <v>33.582118411384819</v>
      </c>
    </row>
    <row r="48" spans="1:7" ht="14.25" thickTop="1" thickBot="1" x14ac:dyDescent="0.25">
      <c r="A48" s="65">
        <v>30</v>
      </c>
      <c r="B48" s="88" t="s">
        <v>286</v>
      </c>
      <c r="C48" s="68">
        <v>10501</v>
      </c>
      <c r="D48" s="68">
        <v>12655</v>
      </c>
      <c r="E48" s="67">
        <f t="shared" si="0"/>
        <v>120.512332158842</v>
      </c>
    </row>
    <row r="49" spans="1:5" ht="14.25" thickTop="1" thickBot="1" x14ac:dyDescent="0.25">
      <c r="A49" s="65">
        <v>31</v>
      </c>
      <c r="B49" s="90" t="s">
        <v>287</v>
      </c>
      <c r="C49" s="66">
        <f>C45+C48</f>
        <v>62219</v>
      </c>
      <c r="D49" s="66">
        <f>D45+D48</f>
        <v>30023</v>
      </c>
      <c r="E49" s="66">
        <f t="shared" si="0"/>
        <v>48.253748854851416</v>
      </c>
    </row>
    <row r="50" spans="1:5" ht="13.5" thickTop="1" x14ac:dyDescent="0.2">
      <c r="A50" s="96"/>
      <c r="B50" s="96"/>
      <c r="C50" s="96"/>
      <c r="D50" s="96"/>
      <c r="E50" s="96"/>
    </row>
    <row r="51" spans="1:5" x14ac:dyDescent="0.2">
      <c r="A51" s="96"/>
      <c r="B51" s="96"/>
      <c r="C51" s="96"/>
      <c r="D51" s="96"/>
      <c r="E51" s="96"/>
    </row>
    <row r="52" spans="1:5" x14ac:dyDescent="0.2">
      <c r="A52" s="96"/>
      <c r="B52" s="96"/>
      <c r="C52" s="96"/>
      <c r="D52" s="96"/>
      <c r="E52" s="96"/>
    </row>
    <row r="53" spans="1:5" x14ac:dyDescent="0.2">
      <c r="A53" s="96"/>
      <c r="B53" s="96"/>
      <c r="C53" s="96"/>
      <c r="D53" s="96"/>
      <c r="E53" s="96"/>
    </row>
    <row r="54" spans="1:5" x14ac:dyDescent="0.2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opLeftCell="A24" zoomScale="115" workbookViewId="0">
      <selection activeCell="C48" sqref="C48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 x14ac:dyDescent="0.2">
      <c r="A1" s="57" t="s">
        <v>312</v>
      </c>
      <c r="B1" s="201" t="str">
        <f>'ФИ-Почетна'!$C$18</f>
        <v>Витаминка АД Прилеп</v>
      </c>
      <c r="C1" s="201"/>
      <c r="D1" s="201"/>
    </row>
    <row r="2" spans="1:9" x14ac:dyDescent="0.2">
      <c r="A2" s="57" t="s">
        <v>320</v>
      </c>
      <c r="B2" s="58" t="str">
        <f>'ФИ-Почетна'!$C$22</f>
        <v>01.01 - 31.12</v>
      </c>
      <c r="C2" s="59"/>
      <c r="D2" s="60"/>
      <c r="E2" s="6"/>
      <c r="F2" s="6"/>
      <c r="G2" s="6"/>
    </row>
    <row r="3" spans="1:9" ht="12.75" customHeight="1" x14ac:dyDescent="0.2">
      <c r="A3" s="61" t="s">
        <v>317</v>
      </c>
      <c r="B3" s="62">
        <f>'ФИ-Почетна'!$C$23</f>
        <v>2019</v>
      </c>
      <c r="C3" s="59"/>
      <c r="D3" s="63"/>
      <c r="E3" s="7"/>
      <c r="F3" s="7"/>
    </row>
    <row r="4" spans="1:9" ht="14.25" customHeight="1" x14ac:dyDescent="0.2">
      <c r="A4" s="61" t="s">
        <v>321</v>
      </c>
      <c r="B4" s="64" t="str">
        <f>'ФИ-Почетна'!$C$20</f>
        <v>не</v>
      </c>
      <c r="C4" s="63"/>
      <c r="D4" s="63"/>
    </row>
    <row r="5" spans="1:9" ht="18.75" customHeight="1" x14ac:dyDescent="0.25">
      <c r="A5" s="209" t="s">
        <v>111</v>
      </c>
      <c r="B5" s="209"/>
      <c r="C5" s="209"/>
      <c r="D5" s="2"/>
    </row>
    <row r="6" spans="1:9" ht="14.25" customHeight="1" x14ac:dyDescent="0.2">
      <c r="A6" s="2"/>
      <c r="B6" s="2"/>
      <c r="C6" s="2"/>
      <c r="D6" s="2"/>
    </row>
    <row r="7" spans="1:9" ht="14.25" customHeight="1" thickBot="1" x14ac:dyDescent="0.25">
      <c r="A7" s="2"/>
      <c r="B7" s="25"/>
      <c r="C7" s="208" t="s">
        <v>24</v>
      </c>
      <c r="D7" s="208"/>
      <c r="E7" s="8"/>
    </row>
    <row r="8" spans="1:9" s="9" customFormat="1" ht="41.25" customHeight="1" thickTop="1" thickBot="1" x14ac:dyDescent="0.25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25" thickTop="1" thickBot="1" x14ac:dyDescent="0.25">
      <c r="A9" s="29" t="s">
        <v>65</v>
      </c>
      <c r="B9" s="30">
        <f>SUM(B10:B28)</f>
        <v>113408</v>
      </c>
      <c r="C9" s="30">
        <f>SUM(C10:C28)</f>
        <v>163158</v>
      </c>
      <c r="D9" s="30">
        <f>IF(B9&lt;=0,0,C9/B9*100)</f>
        <v>143.86815744920995</v>
      </c>
    </row>
    <row r="10" spans="1:9" ht="15.75" customHeight="1" thickTop="1" thickBot="1" x14ac:dyDescent="0.25">
      <c r="A10" s="4" t="s">
        <v>47</v>
      </c>
      <c r="B10" s="172">
        <v>51718</v>
      </c>
      <c r="C10" s="172">
        <v>17368</v>
      </c>
      <c r="D10" s="107">
        <f>IF(B10&lt;=0,0,C10/B10*100)</f>
        <v>33.582118411384819</v>
      </c>
      <c r="G10" s="10"/>
      <c r="H10" s="10"/>
      <c r="I10" s="10"/>
    </row>
    <row r="11" spans="1:9" ht="15.75" customHeight="1" thickTop="1" thickBot="1" x14ac:dyDescent="0.25">
      <c r="A11" s="108" t="s">
        <v>61</v>
      </c>
      <c r="B11" s="173"/>
      <c r="C11" s="173"/>
      <c r="D11" s="107" t="s">
        <v>381</v>
      </c>
      <c r="G11" s="10"/>
      <c r="H11" s="10"/>
      <c r="I11" s="10"/>
    </row>
    <row r="12" spans="1:9" ht="15.75" customHeight="1" thickTop="1" thickBot="1" x14ac:dyDescent="0.25">
      <c r="A12" s="26" t="s">
        <v>31</v>
      </c>
      <c r="B12" s="172">
        <v>108741</v>
      </c>
      <c r="C12" s="172">
        <v>102214</v>
      </c>
      <c r="D12" s="107">
        <f t="shared" ref="D12:D28" si="0">IF(B12&lt;=0,0,C12/B12*100)</f>
        <v>93.997664174506397</v>
      </c>
      <c r="G12" s="10"/>
      <c r="H12" s="10"/>
      <c r="I12" s="10"/>
    </row>
    <row r="13" spans="1:9" ht="15.75" customHeight="1" thickTop="1" thickBot="1" x14ac:dyDescent="0.25">
      <c r="A13" s="26" t="s">
        <v>68</v>
      </c>
      <c r="B13" s="172"/>
      <c r="C13" s="172"/>
      <c r="D13" s="107">
        <f t="shared" si="0"/>
        <v>0</v>
      </c>
      <c r="G13" s="10"/>
      <c r="H13" s="10"/>
      <c r="I13" s="10"/>
    </row>
    <row r="14" spans="1:9" ht="15.75" customHeight="1" thickTop="1" thickBot="1" x14ac:dyDescent="0.25">
      <c r="A14" s="26" t="s">
        <v>48</v>
      </c>
      <c r="B14" s="172">
        <f>221392-337433</f>
        <v>-116041</v>
      </c>
      <c r="C14" s="172">
        <v>-72777</v>
      </c>
      <c r="D14" s="107">
        <f>IF(B14&lt;=0,0,C14/B14*100)</f>
        <v>0</v>
      </c>
      <c r="G14" s="10"/>
      <c r="H14" s="10"/>
      <c r="I14" s="10"/>
    </row>
    <row r="15" spans="1:9" ht="15.75" customHeight="1" thickTop="1" thickBot="1" x14ac:dyDescent="0.25">
      <c r="A15" s="26" t="s">
        <v>49</v>
      </c>
      <c r="B15" s="172">
        <f>286146-375442</f>
        <v>-89296</v>
      </c>
      <c r="C15" s="172">
        <v>-25182</v>
      </c>
      <c r="D15" s="107">
        <f t="shared" si="0"/>
        <v>0</v>
      </c>
      <c r="G15" s="10"/>
      <c r="H15" s="10"/>
      <c r="I15" s="10"/>
    </row>
    <row r="16" spans="1:9" ht="15.75" customHeight="1" thickTop="1" thickBot="1" x14ac:dyDescent="0.25">
      <c r="A16" s="26" t="s">
        <v>50</v>
      </c>
      <c r="B16" s="172"/>
      <c r="C16" s="172"/>
      <c r="D16" s="107">
        <f t="shared" si="0"/>
        <v>0</v>
      </c>
      <c r="G16" s="10"/>
      <c r="H16" s="10"/>
      <c r="I16" s="10"/>
    </row>
    <row r="17" spans="1:9" ht="15.75" customHeight="1" thickTop="1" thickBot="1" x14ac:dyDescent="0.25">
      <c r="A17" s="26" t="s">
        <v>51</v>
      </c>
      <c r="B17" s="172">
        <f>34651-77325</f>
        <v>-42674</v>
      </c>
      <c r="C17" s="172">
        <v>26834</v>
      </c>
      <c r="D17" s="107">
        <f t="shared" si="0"/>
        <v>0</v>
      </c>
      <c r="G17" s="10"/>
      <c r="H17" s="10"/>
      <c r="I17" s="10"/>
    </row>
    <row r="18" spans="1:9" ht="15.75" customHeight="1" thickTop="1" thickBot="1" x14ac:dyDescent="0.25">
      <c r="A18" s="26" t="s">
        <v>52</v>
      </c>
      <c r="B18" s="172">
        <f>6651-6850</f>
        <v>-199</v>
      </c>
      <c r="C18" s="172">
        <v>-2680</v>
      </c>
      <c r="D18" s="107">
        <f t="shared" si="0"/>
        <v>0</v>
      </c>
      <c r="G18" s="10"/>
      <c r="H18" s="10"/>
      <c r="I18" s="10"/>
    </row>
    <row r="19" spans="1:9" ht="15.75" customHeight="1" thickTop="1" thickBot="1" x14ac:dyDescent="0.25">
      <c r="A19" s="26" t="s">
        <v>53</v>
      </c>
      <c r="B19" s="172">
        <f>278322-227454</f>
        <v>50868</v>
      </c>
      <c r="C19" s="172">
        <v>-51452</v>
      </c>
      <c r="D19" s="107">
        <f t="shared" si="0"/>
        <v>-101.14806951324996</v>
      </c>
      <c r="G19" s="10"/>
      <c r="H19" s="10"/>
      <c r="I19" s="10"/>
    </row>
    <row r="20" spans="1:9" ht="15.75" customHeight="1" thickTop="1" thickBot="1" x14ac:dyDescent="0.25">
      <c r="A20" s="26" t="s">
        <v>54</v>
      </c>
      <c r="B20" s="172"/>
      <c r="C20" s="172"/>
      <c r="D20" s="107">
        <f t="shared" si="0"/>
        <v>0</v>
      </c>
      <c r="G20" s="10"/>
      <c r="H20" s="10"/>
      <c r="I20" s="10"/>
    </row>
    <row r="21" spans="1:9" ht="16.5" customHeight="1" thickTop="1" thickBot="1" x14ac:dyDescent="0.25">
      <c r="A21" s="26" t="s">
        <v>55</v>
      </c>
      <c r="B21" s="172">
        <f>126915+990+14372</f>
        <v>142277</v>
      </c>
      <c r="C21" s="172">
        <v>172946</v>
      </c>
      <c r="D21" s="107">
        <f t="shared" si="0"/>
        <v>121.55583825917049</v>
      </c>
      <c r="G21" s="10"/>
      <c r="H21" s="10"/>
      <c r="I21" s="10"/>
    </row>
    <row r="22" spans="1:9" ht="15.75" customHeight="1" thickTop="1" thickBot="1" x14ac:dyDescent="0.25">
      <c r="A22" s="26" t="s">
        <v>56</v>
      </c>
      <c r="B22" s="172">
        <f>22810-14796</f>
        <v>8014</v>
      </c>
      <c r="C22" s="172">
        <v>-4113</v>
      </c>
      <c r="D22" s="107">
        <f t="shared" si="0"/>
        <v>-51.322685300723734</v>
      </c>
      <c r="G22" s="10"/>
      <c r="H22" s="10"/>
      <c r="I22" s="10"/>
    </row>
    <row r="23" spans="1:9" ht="15.75" customHeight="1" thickTop="1" thickBot="1" x14ac:dyDescent="0.25">
      <c r="A23" s="26" t="s">
        <v>62</v>
      </c>
      <c r="B23" s="172"/>
      <c r="C23" s="172"/>
      <c r="D23" s="107">
        <f t="shared" si="0"/>
        <v>0</v>
      </c>
      <c r="G23" s="10"/>
      <c r="H23" s="10"/>
      <c r="I23" s="10"/>
    </row>
    <row r="24" spans="1:9" ht="15.75" customHeight="1" thickTop="1" thickBot="1" x14ac:dyDescent="0.25">
      <c r="A24" s="26" t="s">
        <v>63</v>
      </c>
      <c r="B24" s="172"/>
      <c r="C24" s="172"/>
      <c r="D24" s="107">
        <f t="shared" si="0"/>
        <v>0</v>
      </c>
    </row>
    <row r="25" spans="1:9" ht="15.75" customHeight="1" thickTop="1" thickBot="1" x14ac:dyDescent="0.25">
      <c r="A25" s="26" t="s">
        <v>64</v>
      </c>
      <c r="B25" s="172"/>
      <c r="C25" s="172"/>
      <c r="D25" s="107">
        <f t="shared" si="0"/>
        <v>0</v>
      </c>
    </row>
    <row r="26" spans="1:9" ht="15.75" customHeight="1" thickTop="1" thickBot="1" x14ac:dyDescent="0.25">
      <c r="A26" s="26" t="s">
        <v>66</v>
      </c>
      <c r="B26" s="172"/>
      <c r="C26" s="172"/>
      <c r="D26" s="107">
        <f t="shared" si="0"/>
        <v>0</v>
      </c>
    </row>
    <row r="27" spans="1:9" ht="15.75" customHeight="1" thickTop="1" thickBot="1" x14ac:dyDescent="0.25">
      <c r="A27" s="26" t="s">
        <v>67</v>
      </c>
      <c r="B27" s="172"/>
      <c r="C27" s="172"/>
      <c r="D27" s="107">
        <f t="shared" si="0"/>
        <v>0</v>
      </c>
    </row>
    <row r="28" spans="1:9" ht="15.75" customHeight="1" thickTop="1" thickBot="1" x14ac:dyDescent="0.25">
      <c r="A28" s="26" t="s">
        <v>92</v>
      </c>
      <c r="B28" s="172"/>
      <c r="C28" s="172"/>
      <c r="D28" s="107">
        <f t="shared" si="0"/>
        <v>0</v>
      </c>
    </row>
    <row r="29" spans="1:9" ht="15.75" customHeight="1" thickTop="1" thickBot="1" x14ac:dyDescent="0.25">
      <c r="A29" s="29" t="s">
        <v>80</v>
      </c>
      <c r="B29" s="30">
        <f>SUM(B30:B38)</f>
        <v>-705516</v>
      </c>
      <c r="C29" s="30">
        <f>SUM(C30:C38)</f>
        <v>-131258</v>
      </c>
      <c r="D29" s="109">
        <f>IF(B29&lt;=0,0,C29/B29*100)</f>
        <v>0</v>
      </c>
    </row>
    <row r="30" spans="1:9" ht="18" customHeight="1" thickTop="1" thickBot="1" x14ac:dyDescent="0.25">
      <c r="A30" s="26" t="s">
        <v>93</v>
      </c>
      <c r="B30" s="172">
        <v>-678827</v>
      </c>
      <c r="C30" s="172">
        <v>-109346</v>
      </c>
      <c r="D30" s="107">
        <f>IF(B30&lt;=0,0,C30/B30*100)</f>
        <v>0</v>
      </c>
    </row>
    <row r="31" spans="1:9" ht="16.5" customHeight="1" thickTop="1" thickBot="1" x14ac:dyDescent="0.25">
      <c r="A31" s="26" t="s">
        <v>94</v>
      </c>
      <c r="B31" s="172"/>
      <c r="C31" s="172"/>
      <c r="D31" s="107">
        <f t="shared" ref="D31:D38" si="1">IF(B31&lt;=0,0,C31/B31*100)</f>
        <v>0</v>
      </c>
    </row>
    <row r="32" spans="1:9" ht="27" thickTop="1" thickBot="1" x14ac:dyDescent="0.25">
      <c r="A32" s="26" t="s">
        <v>98</v>
      </c>
      <c r="B32" s="172"/>
      <c r="C32" s="172"/>
      <c r="D32" s="107">
        <f t="shared" si="1"/>
        <v>0</v>
      </c>
    </row>
    <row r="33" spans="1:4" ht="31.5" customHeight="1" thickTop="1" thickBot="1" x14ac:dyDescent="0.25">
      <c r="A33" s="26" t="s">
        <v>97</v>
      </c>
      <c r="B33" s="172">
        <f>126764-153453</f>
        <v>-26689</v>
      </c>
      <c r="C33" s="172">
        <v>-21912</v>
      </c>
      <c r="D33" s="107">
        <f t="shared" si="1"/>
        <v>0</v>
      </c>
    </row>
    <row r="34" spans="1:4" ht="27" thickTop="1" thickBot="1" x14ac:dyDescent="0.25">
      <c r="A34" s="26" t="s">
        <v>99</v>
      </c>
      <c r="B34" s="172"/>
      <c r="C34" s="172"/>
      <c r="D34" s="107">
        <f t="shared" si="1"/>
        <v>0</v>
      </c>
    </row>
    <row r="35" spans="1:4" ht="27" thickTop="1" thickBot="1" x14ac:dyDescent="0.25">
      <c r="A35" s="26" t="s">
        <v>100</v>
      </c>
      <c r="B35" s="172"/>
      <c r="C35" s="172"/>
      <c r="D35" s="107">
        <f t="shared" si="1"/>
        <v>0</v>
      </c>
    </row>
    <row r="36" spans="1:4" ht="14.25" thickTop="1" thickBot="1" x14ac:dyDescent="0.25">
      <c r="A36" s="26" t="s">
        <v>101</v>
      </c>
      <c r="B36" s="172"/>
      <c r="C36" s="172"/>
      <c r="D36" s="107">
        <f t="shared" si="1"/>
        <v>0</v>
      </c>
    </row>
    <row r="37" spans="1:4" ht="14.25" thickTop="1" thickBot="1" x14ac:dyDescent="0.25">
      <c r="A37" s="26" t="s">
        <v>102</v>
      </c>
      <c r="B37" s="172"/>
      <c r="C37" s="172"/>
      <c r="D37" s="107">
        <f t="shared" si="1"/>
        <v>0</v>
      </c>
    </row>
    <row r="38" spans="1:4" ht="14.25" thickTop="1" thickBot="1" x14ac:dyDescent="0.25">
      <c r="A38" s="26" t="s">
        <v>103</v>
      </c>
      <c r="B38" s="172"/>
      <c r="C38" s="172"/>
      <c r="D38" s="107">
        <f t="shared" si="1"/>
        <v>0</v>
      </c>
    </row>
    <row r="39" spans="1:4" ht="14.25" thickTop="1" thickBot="1" x14ac:dyDescent="0.25">
      <c r="A39" s="29" t="s">
        <v>104</v>
      </c>
      <c r="B39" s="30">
        <f>SUM(B40:B46)</f>
        <v>556055</v>
      </c>
      <c r="C39" s="30">
        <f>SUM(C40:C46)</f>
        <v>-33964</v>
      </c>
      <c r="D39" s="109">
        <f>IF(B39&lt;=0,0,C39/B39*100)</f>
        <v>-6.1080288820350503</v>
      </c>
    </row>
    <row r="40" spans="1:4" ht="27" thickTop="1" thickBot="1" x14ac:dyDescent="0.25">
      <c r="A40" s="26" t="s">
        <v>107</v>
      </c>
      <c r="B40" s="172">
        <f>966422-920635-51718</f>
        <v>-5931</v>
      </c>
      <c r="C40" s="172">
        <v>-11123</v>
      </c>
      <c r="D40" s="107">
        <f>IF(B40&lt;=0,0,C40/B40*100)</f>
        <v>0</v>
      </c>
    </row>
    <row r="41" spans="1:4" ht="14.25" thickTop="1" thickBot="1" x14ac:dyDescent="0.25">
      <c r="A41" s="26" t="s">
        <v>108</v>
      </c>
      <c r="B41" s="172">
        <f>812818-250832</f>
        <v>561986</v>
      </c>
      <c r="C41" s="172">
        <v>-22841</v>
      </c>
      <c r="D41" s="107">
        <f t="shared" ref="D41:D49" si="2">IF(B41&lt;=0,0,C41/B41*100)</f>
        <v>-4.0643361222521559</v>
      </c>
    </row>
    <row r="42" spans="1:4" ht="27" thickTop="1" thickBot="1" x14ac:dyDescent="0.25">
      <c r="A42" s="26" t="s">
        <v>109</v>
      </c>
      <c r="B42" s="172"/>
      <c r="C42" s="172"/>
      <c r="D42" s="107">
        <f t="shared" si="2"/>
        <v>0</v>
      </c>
    </row>
    <row r="43" spans="1:4" ht="14.25" thickTop="1" thickBot="1" x14ac:dyDescent="0.25">
      <c r="A43" s="26" t="s">
        <v>57</v>
      </c>
      <c r="B43" s="172"/>
      <c r="C43" s="172"/>
      <c r="D43" s="107">
        <f t="shared" si="2"/>
        <v>0</v>
      </c>
    </row>
    <row r="44" spans="1:4" ht="14.25" thickTop="1" thickBot="1" x14ac:dyDescent="0.25">
      <c r="A44" s="26" t="s">
        <v>58</v>
      </c>
      <c r="B44" s="172"/>
      <c r="C44" s="172"/>
      <c r="D44" s="107">
        <f t="shared" si="2"/>
        <v>0</v>
      </c>
    </row>
    <row r="45" spans="1:4" ht="14.25" thickTop="1" thickBot="1" x14ac:dyDescent="0.25">
      <c r="A45" s="26" t="s">
        <v>224</v>
      </c>
      <c r="B45" s="172"/>
      <c r="C45" s="172"/>
      <c r="D45" s="107">
        <f t="shared" si="2"/>
        <v>0</v>
      </c>
    </row>
    <row r="46" spans="1:4" ht="16.5" customHeight="1" thickTop="1" thickBot="1" x14ac:dyDescent="0.25">
      <c r="A46" s="26" t="s">
        <v>110</v>
      </c>
      <c r="B46" s="172"/>
      <c r="C46" s="172"/>
      <c r="D46" s="107">
        <f t="shared" si="2"/>
        <v>0</v>
      </c>
    </row>
    <row r="47" spans="1:4" ht="14.25" thickTop="1" thickBot="1" x14ac:dyDescent="0.25">
      <c r="A47" s="29" t="s">
        <v>59</v>
      </c>
      <c r="B47" s="30">
        <f>B9+B29+B39</f>
        <v>-36053</v>
      </c>
      <c r="C47" s="30">
        <f>C9+C29+C39</f>
        <v>-2064</v>
      </c>
      <c r="D47" s="30">
        <f t="shared" si="2"/>
        <v>0</v>
      </c>
    </row>
    <row r="48" spans="1:4" ht="14.25" thickTop="1" thickBot="1" x14ac:dyDescent="0.25">
      <c r="A48" s="4" t="s">
        <v>60</v>
      </c>
      <c r="B48" s="172">
        <v>57512</v>
      </c>
      <c r="C48" s="172">
        <v>21459</v>
      </c>
      <c r="D48" s="107">
        <f t="shared" si="2"/>
        <v>37.312213103352342</v>
      </c>
    </row>
    <row r="49" spans="1:4" ht="14.25" thickTop="1" thickBot="1" x14ac:dyDescent="0.25">
      <c r="A49" s="29" t="s">
        <v>226</v>
      </c>
      <c r="B49" s="30">
        <f>B47+B48</f>
        <v>21459</v>
      </c>
      <c r="C49" s="30">
        <f>C47+C48</f>
        <v>19395</v>
      </c>
      <c r="D49" s="30">
        <f t="shared" si="2"/>
        <v>90.381658045575293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11"/>
    </row>
    <row r="52" spans="1:4" x14ac:dyDescent="0.2">
      <c r="B52" s="11"/>
    </row>
    <row r="53" spans="1:4" x14ac:dyDescent="0.2">
      <c r="B53" s="11"/>
    </row>
    <row r="55" spans="1:4" x14ac:dyDescent="0.2">
      <c r="B55" s="11"/>
    </row>
    <row r="56" spans="1:4" x14ac:dyDescent="0.2">
      <c r="B56" s="11"/>
    </row>
    <row r="57" spans="1:4" x14ac:dyDescent="0.2">
      <c r="B57" s="11"/>
    </row>
    <row r="58" spans="1:4" x14ac:dyDescent="0.2">
      <c r="B58" s="11"/>
    </row>
    <row r="59" spans="1:4" x14ac:dyDescent="0.2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abSelected="1" topLeftCell="A25" zoomScale="110" workbookViewId="0">
      <selection activeCell="E25" sqref="E25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7" t="s">
        <v>312</v>
      </c>
      <c r="B1" s="201" t="str">
        <f>'ФИ-Почетна'!$C$18</f>
        <v>Витаминка АД Прилеп</v>
      </c>
      <c r="C1" s="217"/>
      <c r="D1" s="217"/>
      <c r="E1" s="31"/>
      <c r="F1" s="212"/>
      <c r="G1" s="212"/>
    </row>
    <row r="2" spans="1:7" ht="12.75" customHeight="1" x14ac:dyDescent="0.2">
      <c r="A2" s="57" t="s">
        <v>320</v>
      </c>
      <c r="B2" s="58" t="str">
        <f>'ФИ-Почетна'!$C$22</f>
        <v>01.01 - 31.12</v>
      </c>
      <c r="C2" s="59"/>
      <c r="D2" s="60"/>
      <c r="E2" s="27"/>
      <c r="F2" s="213"/>
      <c r="G2" s="213"/>
    </row>
    <row r="3" spans="1:7" ht="12.75" customHeight="1" x14ac:dyDescent="0.2">
      <c r="A3" s="61" t="s">
        <v>317</v>
      </c>
      <c r="B3" s="62">
        <f>'ФИ-Почетна'!$C$23</f>
        <v>2019</v>
      </c>
      <c r="C3" s="59"/>
      <c r="D3" s="63"/>
      <c r="E3" s="27"/>
      <c r="F3" s="32"/>
      <c r="G3" s="32"/>
    </row>
    <row r="4" spans="1:7" ht="12.75" customHeight="1" x14ac:dyDescent="0.2">
      <c r="A4" s="61" t="s">
        <v>321</v>
      </c>
      <c r="B4" s="64" t="str">
        <f>'ФИ-Почетна'!$C$20</f>
        <v>не</v>
      </c>
      <c r="C4" s="63"/>
      <c r="D4" s="63"/>
      <c r="E4" s="27"/>
      <c r="F4" s="32"/>
      <c r="G4" s="32"/>
    </row>
    <row r="5" spans="1:7" ht="33.75" customHeight="1" x14ac:dyDescent="0.2">
      <c r="A5" s="211" t="s">
        <v>135</v>
      </c>
      <c r="B5" s="211"/>
      <c r="C5" s="211"/>
      <c r="D5" s="211"/>
      <c r="E5" s="211"/>
      <c r="F5" s="211"/>
      <c r="G5" s="211"/>
    </row>
    <row r="6" spans="1:7" ht="21" customHeight="1" x14ac:dyDescent="0.2">
      <c r="A6" s="5"/>
      <c r="B6" s="28"/>
      <c r="C6" s="28"/>
      <c r="D6" s="28"/>
      <c r="E6" s="216" t="s">
        <v>24</v>
      </c>
      <c r="F6" s="216"/>
      <c r="G6" s="216"/>
    </row>
    <row r="7" spans="1:7" ht="18" customHeight="1" x14ac:dyDescent="0.2">
      <c r="A7" s="214" t="s">
        <v>134</v>
      </c>
      <c r="B7" s="215" t="s">
        <v>227</v>
      </c>
      <c r="C7" s="215"/>
      <c r="D7" s="215"/>
      <c r="E7" s="215"/>
      <c r="F7" s="210" t="s">
        <v>6</v>
      </c>
      <c r="G7" s="210" t="s">
        <v>129</v>
      </c>
    </row>
    <row r="8" spans="1:7" s="14" customFormat="1" ht="36" x14ac:dyDescent="0.2">
      <c r="A8" s="214"/>
      <c r="B8" s="15" t="s">
        <v>175</v>
      </c>
      <c r="C8" s="15" t="s">
        <v>127</v>
      </c>
      <c r="D8" s="15" t="s">
        <v>228</v>
      </c>
      <c r="E8" s="15" t="s">
        <v>128</v>
      </c>
      <c r="F8" s="210"/>
      <c r="G8" s="210"/>
    </row>
    <row r="9" spans="1:7" x14ac:dyDescent="0.2">
      <c r="A9" s="16" t="s">
        <v>113</v>
      </c>
      <c r="B9" s="176">
        <v>248771</v>
      </c>
      <c r="C9" s="176">
        <v>-8649</v>
      </c>
      <c r="D9" s="176">
        <v>236761</v>
      </c>
      <c r="E9" s="176">
        <v>443752</v>
      </c>
      <c r="F9" s="176"/>
      <c r="G9" s="21">
        <f t="shared" ref="G9:G27" si="0">SUM(B9:F9)</f>
        <v>920635</v>
      </c>
    </row>
    <row r="10" spans="1:7" x14ac:dyDescent="0.2">
      <c r="A10" s="17" t="s">
        <v>118</v>
      </c>
      <c r="B10" s="174"/>
      <c r="C10" s="174"/>
      <c r="D10" s="174"/>
      <c r="E10" s="174"/>
      <c r="F10" s="174"/>
      <c r="G10" s="21">
        <f t="shared" si="0"/>
        <v>0</v>
      </c>
    </row>
    <row r="11" spans="1:7" x14ac:dyDescent="0.2">
      <c r="A11" s="17" t="s">
        <v>114</v>
      </c>
      <c r="B11" s="174"/>
      <c r="C11" s="174"/>
      <c r="D11" s="174"/>
      <c r="E11" s="174"/>
      <c r="F11" s="174"/>
      <c r="G11" s="21">
        <f t="shared" si="0"/>
        <v>0</v>
      </c>
    </row>
    <row r="12" spans="1:7" x14ac:dyDescent="0.2">
      <c r="A12" s="17" t="s">
        <v>115</v>
      </c>
      <c r="B12" s="174"/>
      <c r="C12" s="174"/>
      <c r="D12" s="174"/>
      <c r="E12" s="174"/>
      <c r="F12" s="174"/>
      <c r="G12" s="21">
        <f t="shared" si="0"/>
        <v>0</v>
      </c>
    </row>
    <row r="13" spans="1:7" x14ac:dyDescent="0.2">
      <c r="A13" s="17" t="s">
        <v>116</v>
      </c>
      <c r="B13" s="174"/>
      <c r="C13" s="174"/>
      <c r="D13" s="174"/>
      <c r="E13" s="174"/>
      <c r="F13" s="174"/>
      <c r="G13" s="21">
        <f t="shared" si="0"/>
        <v>0</v>
      </c>
    </row>
    <row r="14" spans="1:7" x14ac:dyDescent="0.2">
      <c r="A14" s="17" t="s">
        <v>117</v>
      </c>
      <c r="B14" s="174"/>
      <c r="C14" s="174"/>
      <c r="D14" s="174"/>
      <c r="E14" s="174">
        <v>51717</v>
      </c>
      <c r="F14" s="174"/>
      <c r="G14" s="21">
        <f t="shared" si="0"/>
        <v>51717</v>
      </c>
    </row>
    <row r="15" spans="1:7" x14ac:dyDescent="0.2">
      <c r="A15" s="17" t="s">
        <v>119</v>
      </c>
      <c r="B15" s="174"/>
      <c r="C15" s="174"/>
      <c r="D15" s="174">
        <v>16431</v>
      </c>
      <c r="E15" s="174">
        <v>-16431</v>
      </c>
      <c r="F15" s="174"/>
      <c r="G15" s="21">
        <f t="shared" si="0"/>
        <v>0</v>
      </c>
    </row>
    <row r="16" spans="1:7" ht="28.5" customHeight="1" x14ac:dyDescent="0.2">
      <c r="A16" s="17" t="s">
        <v>229</v>
      </c>
      <c r="B16" s="174"/>
      <c r="C16" s="174"/>
      <c r="D16" s="174"/>
      <c r="E16" s="174">
        <v>-13145</v>
      </c>
      <c r="F16" s="174"/>
      <c r="G16" s="21">
        <f t="shared" si="0"/>
        <v>-13145</v>
      </c>
    </row>
    <row r="17" spans="1:7" ht="25.5" x14ac:dyDescent="0.2">
      <c r="A17" s="17" t="s">
        <v>131</v>
      </c>
      <c r="B17" s="174"/>
      <c r="C17" s="174"/>
      <c r="D17" s="174"/>
      <c r="E17" s="174">
        <v>-3286</v>
      </c>
      <c r="F17" s="174"/>
      <c r="G17" s="21">
        <f t="shared" si="0"/>
        <v>-3286</v>
      </c>
    </row>
    <row r="18" spans="1:7" x14ac:dyDescent="0.2">
      <c r="A18" s="17" t="s">
        <v>241</v>
      </c>
      <c r="B18" s="174"/>
      <c r="C18" s="174"/>
      <c r="D18" s="174">
        <v>10501</v>
      </c>
      <c r="E18" s="174"/>
      <c r="F18" s="174"/>
      <c r="G18" s="21">
        <f t="shared" si="0"/>
        <v>10501</v>
      </c>
    </row>
    <row r="19" spans="1:7" x14ac:dyDescent="0.2">
      <c r="A19" s="17" t="s">
        <v>130</v>
      </c>
      <c r="B19" s="174"/>
      <c r="C19" s="174"/>
      <c r="D19" s="174"/>
      <c r="E19" s="174"/>
      <c r="F19" s="174"/>
      <c r="G19" s="21">
        <f t="shared" si="0"/>
        <v>0</v>
      </c>
    </row>
    <row r="20" spans="1:7" ht="25.5" x14ac:dyDescent="0.2">
      <c r="A20" s="17" t="s">
        <v>120</v>
      </c>
      <c r="B20" s="174"/>
      <c r="C20" s="174"/>
      <c r="D20" s="174"/>
      <c r="E20" s="174"/>
      <c r="F20" s="174"/>
      <c r="G20" s="21">
        <f t="shared" si="0"/>
        <v>0</v>
      </c>
    </row>
    <row r="21" spans="1:7" ht="25.5" x14ac:dyDescent="0.2">
      <c r="A21" s="17" t="s">
        <v>121</v>
      </c>
      <c r="B21" s="174"/>
      <c r="C21" s="174"/>
      <c r="D21" s="174"/>
      <c r="E21" s="174"/>
      <c r="F21" s="174"/>
      <c r="G21" s="21">
        <f t="shared" si="0"/>
        <v>0</v>
      </c>
    </row>
    <row r="22" spans="1:7" ht="25.5" x14ac:dyDescent="0.2">
      <c r="A22" s="17" t="s">
        <v>122</v>
      </c>
      <c r="B22" s="174"/>
      <c r="C22" s="174"/>
      <c r="D22" s="174"/>
      <c r="E22" s="174"/>
      <c r="F22" s="174"/>
      <c r="G22" s="21">
        <f t="shared" si="0"/>
        <v>0</v>
      </c>
    </row>
    <row r="23" spans="1:7" x14ac:dyDescent="0.2">
      <c r="A23" s="17" t="s">
        <v>6</v>
      </c>
      <c r="B23" s="174"/>
      <c r="C23" s="174"/>
      <c r="D23" s="174"/>
      <c r="E23" s="174"/>
      <c r="F23" s="174"/>
      <c r="G23" s="21">
        <f t="shared" si="0"/>
        <v>0</v>
      </c>
    </row>
    <row r="24" spans="1:7" x14ac:dyDescent="0.2">
      <c r="A24" s="17" t="s">
        <v>125</v>
      </c>
      <c r="B24" s="174"/>
      <c r="C24" s="174"/>
      <c r="D24" s="174"/>
      <c r="E24" s="174"/>
      <c r="F24" s="174"/>
      <c r="G24" s="21">
        <f t="shared" si="0"/>
        <v>0</v>
      </c>
    </row>
    <row r="25" spans="1:7" x14ac:dyDescent="0.2">
      <c r="A25" s="17" t="s">
        <v>123</v>
      </c>
      <c r="B25" s="174"/>
      <c r="C25" s="174"/>
      <c r="D25" s="174"/>
      <c r="E25" s="174"/>
      <c r="F25" s="174"/>
      <c r="G25" s="21">
        <f t="shared" si="0"/>
        <v>0</v>
      </c>
    </row>
    <row r="26" spans="1:7" x14ac:dyDescent="0.2">
      <c r="A26" s="17" t="s">
        <v>124</v>
      </c>
      <c r="B26" s="175"/>
      <c r="C26" s="175"/>
      <c r="D26" s="175"/>
      <c r="E26" s="175"/>
      <c r="F26" s="175"/>
      <c r="G26" s="21">
        <f t="shared" si="0"/>
        <v>0</v>
      </c>
    </row>
    <row r="27" spans="1:7" ht="15.75" customHeight="1" thickBot="1" x14ac:dyDescent="0.25">
      <c r="A27" s="18" t="s">
        <v>126</v>
      </c>
      <c r="B27" s="175"/>
      <c r="C27" s="175"/>
      <c r="D27" s="175"/>
      <c r="E27" s="175"/>
      <c r="F27" s="175"/>
      <c r="G27" s="21">
        <f t="shared" si="0"/>
        <v>0</v>
      </c>
    </row>
    <row r="28" spans="1:7" ht="14.25" thickTop="1" thickBot="1" x14ac:dyDescent="0.25">
      <c r="A28" s="20" t="s">
        <v>132</v>
      </c>
      <c r="B28" s="24">
        <f t="shared" ref="B28:G28" si="1">SUM(B9:B27)</f>
        <v>248771</v>
      </c>
      <c r="C28" s="24">
        <f t="shared" si="1"/>
        <v>-8649</v>
      </c>
      <c r="D28" s="24">
        <f t="shared" si="1"/>
        <v>263693</v>
      </c>
      <c r="E28" s="24">
        <f t="shared" si="1"/>
        <v>462607</v>
      </c>
      <c r="F28" s="24">
        <f t="shared" si="1"/>
        <v>0</v>
      </c>
      <c r="G28" s="24">
        <f t="shared" si="1"/>
        <v>966422</v>
      </c>
    </row>
    <row r="29" spans="1:7" ht="13.5" thickTop="1" x14ac:dyDescent="0.2">
      <c r="A29" s="19" t="s">
        <v>118</v>
      </c>
      <c r="B29" s="179"/>
      <c r="C29" s="179"/>
      <c r="D29" s="179"/>
      <c r="E29" s="179"/>
      <c r="F29" s="179"/>
      <c r="G29" s="23">
        <f t="shared" ref="G29:G46" si="2">SUM(B29:F29)</f>
        <v>0</v>
      </c>
    </row>
    <row r="30" spans="1:7" x14ac:dyDescent="0.2">
      <c r="A30" s="17" t="s">
        <v>114</v>
      </c>
      <c r="B30" s="177"/>
      <c r="C30" s="177">
        <v>-3237</v>
      </c>
      <c r="D30" s="177"/>
      <c r="E30" s="177"/>
      <c r="F30" s="177"/>
      <c r="G30" s="23">
        <f t="shared" si="2"/>
        <v>-3237</v>
      </c>
    </row>
    <row r="31" spans="1:7" x14ac:dyDescent="0.2">
      <c r="A31" s="17" t="s">
        <v>115</v>
      </c>
      <c r="B31" s="177"/>
      <c r="C31" s="177"/>
      <c r="D31" s="177"/>
      <c r="E31" s="177"/>
      <c r="F31" s="177"/>
      <c r="G31" s="23">
        <f t="shared" si="2"/>
        <v>0</v>
      </c>
    </row>
    <row r="32" spans="1:7" x14ac:dyDescent="0.2">
      <c r="A32" s="17" t="s">
        <v>116</v>
      </c>
      <c r="B32" s="177"/>
      <c r="C32" s="177"/>
      <c r="D32" s="177"/>
      <c r="E32" s="177"/>
      <c r="F32" s="177"/>
      <c r="G32" s="23">
        <f t="shared" si="2"/>
        <v>0</v>
      </c>
    </row>
    <row r="33" spans="1:7" x14ac:dyDescent="0.2">
      <c r="A33" s="17" t="s">
        <v>117</v>
      </c>
      <c r="B33" s="177"/>
      <c r="C33" s="177"/>
      <c r="D33" s="177"/>
      <c r="E33" s="177">
        <v>17368</v>
      </c>
      <c r="F33" s="177"/>
      <c r="G33" s="23">
        <f t="shared" si="2"/>
        <v>17368</v>
      </c>
    </row>
    <row r="34" spans="1:7" x14ac:dyDescent="0.2">
      <c r="A34" s="17" t="s">
        <v>119</v>
      </c>
      <c r="B34" s="177"/>
      <c r="C34" s="177"/>
      <c r="D34" s="177">
        <v>31177</v>
      </c>
      <c r="E34" s="177">
        <v>-31177</v>
      </c>
      <c r="F34" s="177"/>
      <c r="G34" s="23">
        <f t="shared" si="2"/>
        <v>0</v>
      </c>
    </row>
    <row r="35" spans="1:7" ht="25.5" x14ac:dyDescent="0.2">
      <c r="A35" s="17" t="s">
        <v>229</v>
      </c>
      <c r="B35" s="177"/>
      <c r="C35" s="177"/>
      <c r="D35" s="177"/>
      <c r="E35" s="177">
        <v>-16421</v>
      </c>
      <c r="F35" s="177"/>
      <c r="G35" s="23">
        <f t="shared" si="2"/>
        <v>-16421</v>
      </c>
    </row>
    <row r="36" spans="1:7" ht="25.5" x14ac:dyDescent="0.2">
      <c r="A36" s="17" t="s">
        <v>131</v>
      </c>
      <c r="B36" s="177"/>
      <c r="C36" s="177"/>
      <c r="D36" s="177"/>
      <c r="E36" s="177">
        <v>-4120</v>
      </c>
      <c r="F36" s="177"/>
      <c r="G36" s="23">
        <f t="shared" si="2"/>
        <v>-4120</v>
      </c>
    </row>
    <row r="37" spans="1:7" x14ac:dyDescent="0.2">
      <c r="A37" s="17" t="s">
        <v>241</v>
      </c>
      <c r="B37" s="177"/>
      <c r="C37" s="177"/>
      <c r="D37" s="177">
        <v>12655</v>
      </c>
      <c r="E37" s="177"/>
      <c r="F37" s="177"/>
      <c r="G37" s="23">
        <f t="shared" si="2"/>
        <v>12655</v>
      </c>
    </row>
    <row r="38" spans="1:7" x14ac:dyDescent="0.2">
      <c r="A38" s="17" t="s">
        <v>130</v>
      </c>
      <c r="B38" s="177"/>
      <c r="C38" s="177"/>
      <c r="D38" s="177"/>
      <c r="E38" s="177"/>
      <c r="F38" s="177"/>
      <c r="G38" s="23">
        <f t="shared" si="2"/>
        <v>0</v>
      </c>
    </row>
    <row r="39" spans="1:7" ht="25.5" x14ac:dyDescent="0.2">
      <c r="A39" s="17" t="s">
        <v>120</v>
      </c>
      <c r="B39" s="177"/>
      <c r="C39" s="177"/>
      <c r="D39" s="177"/>
      <c r="E39" s="177"/>
      <c r="F39" s="177"/>
      <c r="G39" s="23">
        <f t="shared" si="2"/>
        <v>0</v>
      </c>
    </row>
    <row r="40" spans="1:7" ht="25.5" x14ac:dyDescent="0.2">
      <c r="A40" s="17" t="s">
        <v>121</v>
      </c>
      <c r="B40" s="177"/>
      <c r="C40" s="177"/>
      <c r="D40" s="177"/>
      <c r="E40" s="177"/>
      <c r="F40" s="177"/>
      <c r="G40" s="23">
        <f t="shared" si="2"/>
        <v>0</v>
      </c>
    </row>
    <row r="41" spans="1:7" ht="25.5" x14ac:dyDescent="0.2">
      <c r="A41" s="17" t="s">
        <v>122</v>
      </c>
      <c r="B41" s="177"/>
      <c r="C41" s="177"/>
      <c r="D41" s="177"/>
      <c r="E41" s="177"/>
      <c r="F41" s="177"/>
      <c r="G41" s="23">
        <f t="shared" si="2"/>
        <v>0</v>
      </c>
    </row>
    <row r="42" spans="1:7" x14ac:dyDescent="0.2">
      <c r="A42" s="17" t="s">
        <v>6</v>
      </c>
      <c r="B42" s="177"/>
      <c r="C42" s="177"/>
      <c r="D42" s="177"/>
      <c r="E42" s="177"/>
      <c r="F42" s="177"/>
      <c r="G42" s="23">
        <f t="shared" si="2"/>
        <v>0</v>
      </c>
    </row>
    <row r="43" spans="1:7" x14ac:dyDescent="0.2">
      <c r="A43" s="17" t="s">
        <v>125</v>
      </c>
      <c r="B43" s="177"/>
      <c r="C43" s="177"/>
      <c r="D43" s="177"/>
      <c r="E43" s="177"/>
      <c r="F43" s="177"/>
      <c r="G43" s="23">
        <f t="shared" si="2"/>
        <v>0</v>
      </c>
    </row>
    <row r="44" spans="1:7" x14ac:dyDescent="0.2">
      <c r="A44" s="17" t="s">
        <v>123</v>
      </c>
      <c r="B44" s="177"/>
      <c r="C44" s="177"/>
      <c r="D44" s="177"/>
      <c r="E44" s="177"/>
      <c r="F44" s="177"/>
      <c r="G44" s="23">
        <f t="shared" si="2"/>
        <v>0</v>
      </c>
    </row>
    <row r="45" spans="1:7" x14ac:dyDescent="0.2">
      <c r="A45" s="17" t="s">
        <v>124</v>
      </c>
      <c r="B45" s="177"/>
      <c r="C45" s="177"/>
      <c r="D45" s="177"/>
      <c r="E45" s="177"/>
      <c r="F45" s="177"/>
      <c r="G45" s="23">
        <f t="shared" si="2"/>
        <v>0</v>
      </c>
    </row>
    <row r="46" spans="1:7" ht="15.75" customHeight="1" thickBot="1" x14ac:dyDescent="0.25">
      <c r="A46" s="18" t="s">
        <v>126</v>
      </c>
      <c r="B46" s="178"/>
      <c r="C46" s="178"/>
      <c r="D46" s="178"/>
      <c r="E46" s="178"/>
      <c r="F46" s="178"/>
      <c r="G46" s="23">
        <f t="shared" si="2"/>
        <v>0</v>
      </c>
    </row>
    <row r="47" spans="1:7" ht="14.25" thickTop="1" thickBot="1" x14ac:dyDescent="0.25">
      <c r="A47" s="20" t="s">
        <v>133</v>
      </c>
      <c r="B47" s="22">
        <f t="shared" ref="B47:G47" si="3">SUM(B28:B46)</f>
        <v>248771</v>
      </c>
      <c r="C47" s="22">
        <f t="shared" si="3"/>
        <v>-11886</v>
      </c>
      <c r="D47" s="22">
        <f t="shared" si="3"/>
        <v>307525</v>
      </c>
      <c r="E47" s="22">
        <f t="shared" si="3"/>
        <v>428257</v>
      </c>
      <c r="F47" s="22">
        <f t="shared" si="3"/>
        <v>0</v>
      </c>
      <c r="G47" s="22">
        <f t="shared" si="3"/>
        <v>972667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93" customWidth="1"/>
    <col min="2" max="3" width="19.28515625" style="93" customWidth="1"/>
    <col min="4" max="4" width="10.28515625" style="93" customWidth="1"/>
    <col min="5" max="16384" width="9.140625" style="93"/>
  </cols>
  <sheetData>
    <row r="1" spans="1:4" x14ac:dyDescent="0.2">
      <c r="A1" s="92" t="s">
        <v>28</v>
      </c>
      <c r="B1" s="201" t="str">
        <f>'ФИ-Почетна'!$C$18</f>
        <v>Витаминка АД Прилеп</v>
      </c>
      <c r="C1" s="217"/>
      <c r="D1" s="217"/>
    </row>
    <row r="2" spans="1:4" x14ac:dyDescent="0.2">
      <c r="A2" s="92" t="s">
        <v>30</v>
      </c>
      <c r="B2" s="110" t="str">
        <f>'ФИ-Почетна'!$C$22</f>
        <v>01.01 - 31.12</v>
      </c>
      <c r="C2" s="94" t="s">
        <v>327</v>
      </c>
      <c r="D2" s="95">
        <f>'ФИ-Почетна'!$C$23</f>
        <v>2019</v>
      </c>
    </row>
    <row r="3" spans="1:4" x14ac:dyDescent="0.2">
      <c r="A3" s="94" t="s">
        <v>239</v>
      </c>
      <c r="B3" s="110" t="str">
        <f>'ФИ-Почетна'!$C$20</f>
        <v>не</v>
      </c>
      <c r="C3" s="94"/>
      <c r="D3" s="95"/>
    </row>
    <row r="4" spans="1:4" ht="26.25" customHeight="1" x14ac:dyDescent="0.2">
      <c r="A4" s="204" t="s">
        <v>186</v>
      </c>
      <c r="B4" s="204"/>
      <c r="C4" s="204"/>
      <c r="D4" s="204"/>
    </row>
    <row r="5" spans="1:4" ht="14.25" customHeight="1" thickBot="1" x14ac:dyDescent="0.25">
      <c r="A5" s="96"/>
      <c r="B5" s="96"/>
      <c r="C5" s="218" t="s">
        <v>35</v>
      </c>
      <c r="D5" s="218"/>
    </row>
    <row r="6" spans="1:4" s="99" customFormat="1" ht="33" customHeight="1" thickTop="1" thickBot="1" x14ac:dyDescent="0.25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25" thickTop="1" thickBot="1" x14ac:dyDescent="0.25">
      <c r="A7" s="112" t="s">
        <v>187</v>
      </c>
      <c r="B7" s="113"/>
      <c r="C7" s="113"/>
      <c r="D7" s="113"/>
    </row>
    <row r="8" spans="1:4" ht="14.25" thickTop="1" thickBot="1" x14ac:dyDescent="0.25">
      <c r="A8" s="114" t="s">
        <v>188</v>
      </c>
      <c r="B8" s="115">
        <f>'Биланс на состојба'!B11</f>
        <v>1504516</v>
      </c>
      <c r="C8" s="115">
        <f>'Биланс на состојба'!C11</f>
        <v>1533560</v>
      </c>
      <c r="D8" s="115">
        <f>'Биланс на состојба'!D11</f>
        <v>101.93045471101669</v>
      </c>
    </row>
    <row r="9" spans="1:4" ht="14.25" thickTop="1" thickBot="1" x14ac:dyDescent="0.25">
      <c r="A9" s="116" t="s">
        <v>189</v>
      </c>
      <c r="B9" s="117">
        <f>'Биланс на состојба'!B12</f>
        <v>550</v>
      </c>
      <c r="C9" s="117">
        <f>'Биланс на состојба'!C12</f>
        <v>3683</v>
      </c>
      <c r="D9" s="115">
        <f>'Биланс на состојба'!D12</f>
        <v>669.63636363636363</v>
      </c>
    </row>
    <row r="10" spans="1:4" ht="14.25" thickTop="1" thickBot="1" x14ac:dyDescent="0.25">
      <c r="A10" s="114" t="s">
        <v>190</v>
      </c>
      <c r="B10" s="115">
        <f>'Биланс на состојба'!B13</f>
        <v>1349769</v>
      </c>
      <c r="C10" s="115">
        <f>'Биланс на состојба'!C13</f>
        <v>1353768</v>
      </c>
      <c r="D10" s="115">
        <f>'Биланс на состојба'!D13</f>
        <v>100.29627291781038</v>
      </c>
    </row>
    <row r="11" spans="1:4" ht="14.25" thickTop="1" thickBot="1" x14ac:dyDescent="0.25">
      <c r="A11" s="118" t="s">
        <v>328</v>
      </c>
      <c r="B11" s="117">
        <f>'Биланс на состојба'!B14</f>
        <v>589111</v>
      </c>
      <c r="C11" s="117">
        <f>'Биланс на состојба'!C14</f>
        <v>680491</v>
      </c>
      <c r="D11" s="117">
        <f>'Биланс на состојба'!D14</f>
        <v>115.51150801801357</v>
      </c>
    </row>
    <row r="12" spans="1:4" ht="14.25" thickTop="1" thickBot="1" x14ac:dyDescent="0.25">
      <c r="A12" s="118" t="s">
        <v>329</v>
      </c>
      <c r="B12" s="117">
        <f>'Биланс на состојба'!B15</f>
        <v>622660</v>
      </c>
      <c r="C12" s="117">
        <f>'Биланс на состојба'!C15</f>
        <v>653038</v>
      </c>
      <c r="D12" s="117">
        <f>'Биланс на состојба'!D15</f>
        <v>104.87874602511805</v>
      </c>
    </row>
    <row r="13" spans="1:4" ht="14.25" thickTop="1" thickBot="1" x14ac:dyDescent="0.25">
      <c r="A13" s="118" t="s">
        <v>330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25" thickTop="1" thickBot="1" x14ac:dyDescent="0.25">
      <c r="A14" s="118" t="s">
        <v>331</v>
      </c>
      <c r="B14" s="117">
        <f>'Биланс на состојба'!B17</f>
        <v>137998</v>
      </c>
      <c r="C14" s="117">
        <f>'Биланс на состојба'!C17</f>
        <v>20239</v>
      </c>
      <c r="D14" s="117">
        <f>'Биланс на состојба'!D17</f>
        <v>14.666154581950464</v>
      </c>
    </row>
    <row r="15" spans="1:4" s="119" customFormat="1" ht="14.25" thickTop="1" thickBot="1" x14ac:dyDescent="0.25">
      <c r="A15" s="114" t="s">
        <v>332</v>
      </c>
      <c r="B15" s="115">
        <f>'Биланс на состојба'!B18</f>
        <v>744</v>
      </c>
      <c r="C15" s="115">
        <f>'Биланс на состојба'!C18</f>
        <v>744</v>
      </c>
      <c r="D15" s="115">
        <f>'Биланс на состојба'!D18</f>
        <v>100</v>
      </c>
    </row>
    <row r="16" spans="1:4" s="119" customFormat="1" ht="14.25" thickTop="1" thickBot="1" x14ac:dyDescent="0.25">
      <c r="A16" s="114" t="s">
        <v>333</v>
      </c>
      <c r="B16" s="115">
        <f>'Биланс на состојба'!B19</f>
        <v>153453</v>
      </c>
      <c r="C16" s="115">
        <f>'Биланс на состојба'!C19</f>
        <v>175365</v>
      </c>
      <c r="D16" s="115">
        <f>'Биланс на состојба'!D19</f>
        <v>114.27929072745403</v>
      </c>
    </row>
    <row r="17" spans="1:4" ht="14.25" thickTop="1" thickBot="1" x14ac:dyDescent="0.25">
      <c r="A17" s="118" t="s">
        <v>191</v>
      </c>
      <c r="B17" s="117">
        <f>'Биланс на состојба'!B20</f>
        <v>113168</v>
      </c>
      <c r="C17" s="117">
        <f>'Биланс на состојба'!C20</f>
        <v>113232</v>
      </c>
      <c r="D17" s="117">
        <f>'Биланс на состојба'!D20</f>
        <v>100.05655308921251</v>
      </c>
    </row>
    <row r="18" spans="1:4" ht="14.25" thickTop="1" thickBot="1" x14ac:dyDescent="0.25">
      <c r="A18" s="118" t="s">
        <v>192</v>
      </c>
      <c r="B18" s="117">
        <f>'Биланс на состојба'!B21</f>
        <v>0</v>
      </c>
      <c r="C18" s="117">
        <f>'Биланс на состојба'!C21</f>
        <v>0</v>
      </c>
      <c r="D18" s="117">
        <f>'Биланс на состојба'!D21</f>
        <v>0</v>
      </c>
    </row>
    <row r="19" spans="1:4" ht="14.25" thickTop="1" thickBot="1" x14ac:dyDescent="0.25">
      <c r="A19" s="120" t="s">
        <v>334</v>
      </c>
      <c r="B19" s="117">
        <f>'Биланс на состојба'!B22</f>
        <v>0</v>
      </c>
      <c r="C19" s="117">
        <f>'Биланс на состојба'!C22</f>
        <v>0</v>
      </c>
      <c r="D19" s="117">
        <f>'Биланс на состојба'!D22</f>
        <v>0</v>
      </c>
    </row>
    <row r="20" spans="1:4" ht="14.25" thickTop="1" thickBot="1" x14ac:dyDescent="0.25">
      <c r="A20" s="120" t="s">
        <v>335</v>
      </c>
      <c r="B20" s="117">
        <f>'Биланс на состојба'!B23</f>
        <v>40285</v>
      </c>
      <c r="C20" s="117">
        <f>'Биланс на состојба'!C23</f>
        <v>62133</v>
      </c>
      <c r="D20" s="117">
        <f>'Биланс на состојба'!D23</f>
        <v>154.23358570187415</v>
      </c>
    </row>
    <row r="21" spans="1:4" ht="14.25" thickTop="1" thickBot="1" x14ac:dyDescent="0.25">
      <c r="A21" s="120" t="s">
        <v>336</v>
      </c>
      <c r="B21" s="117">
        <f>'Биланс на состојба'!B24</f>
        <v>0</v>
      </c>
      <c r="C21" s="117">
        <f>'Биланс на состојба'!C24</f>
        <v>0</v>
      </c>
      <c r="D21" s="117">
        <f>'Биланс на состојба'!D24</f>
        <v>0</v>
      </c>
    </row>
    <row r="22" spans="1:4" s="119" customFormat="1" ht="14.25" thickTop="1" thickBot="1" x14ac:dyDescent="0.25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25" thickTop="1" thickBot="1" x14ac:dyDescent="0.25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25" thickTop="1" thickBot="1" x14ac:dyDescent="0.25">
      <c r="A24" s="121" t="s">
        <v>195</v>
      </c>
      <c r="B24" s="117">
        <f>'Биланс на состојба'!B27</f>
        <v>818509</v>
      </c>
      <c r="C24" s="117">
        <f>'Биланс на состојба'!C27</f>
        <v>890250</v>
      </c>
      <c r="D24" s="115">
        <f>'Биланс на состојба'!D27</f>
        <v>108.76483948252249</v>
      </c>
    </row>
    <row r="25" spans="1:4" ht="14.25" thickTop="1" thickBot="1" x14ac:dyDescent="0.25">
      <c r="A25" s="116" t="s">
        <v>196</v>
      </c>
      <c r="B25" s="115">
        <f>'Биланс на состојба'!B28</f>
        <v>337433</v>
      </c>
      <c r="C25" s="115">
        <f>'Биланс на состојба'!C28</f>
        <v>410210</v>
      </c>
      <c r="D25" s="117">
        <f>'Биланс на состојба'!D28</f>
        <v>121.56783717063833</v>
      </c>
    </row>
    <row r="26" spans="1:4" ht="14.25" thickTop="1" thickBot="1" x14ac:dyDescent="0.25">
      <c r="A26" s="118" t="s">
        <v>197</v>
      </c>
      <c r="B26" s="117">
        <f>'Биланс на состојба'!B29</f>
        <v>375442</v>
      </c>
      <c r="C26" s="117">
        <f>'Биланс на состојба'!C29</f>
        <v>400624</v>
      </c>
      <c r="D26" s="117">
        <f>'Биланс на состојба'!D29</f>
        <v>106.70729433574293</v>
      </c>
    </row>
    <row r="27" spans="1:4" ht="14.25" thickTop="1" thickBot="1" x14ac:dyDescent="0.25">
      <c r="A27" s="118" t="s">
        <v>337</v>
      </c>
      <c r="B27" s="117">
        <f>'Биланс на состојба'!B30</f>
        <v>77325</v>
      </c>
      <c r="C27" s="117">
        <f>'Биланс на состојба'!C30</f>
        <v>50491</v>
      </c>
      <c r="D27" s="117">
        <f>'Биланс на состојба'!D30</f>
        <v>65.2971225347559</v>
      </c>
    </row>
    <row r="28" spans="1:4" ht="14.25" thickTop="1" thickBot="1" x14ac:dyDescent="0.25">
      <c r="A28" s="118" t="s">
        <v>198</v>
      </c>
      <c r="B28" s="117">
        <f>'Биланс на состојба'!B31</f>
        <v>0</v>
      </c>
      <c r="C28" s="117">
        <f>'Биланс на состојба'!C31</f>
        <v>0</v>
      </c>
      <c r="D28" s="117">
        <f>'Биланс на состојба'!D31</f>
        <v>0</v>
      </c>
    </row>
    <row r="29" spans="1:4" ht="14.25" thickTop="1" thickBot="1" x14ac:dyDescent="0.25">
      <c r="A29" s="116" t="s">
        <v>199</v>
      </c>
      <c r="B29" s="117">
        <f>'Биланс на состојба'!B32</f>
        <v>21459</v>
      </c>
      <c r="C29" s="117">
        <f>'Биланс на состојба'!C32</f>
        <v>19395</v>
      </c>
      <c r="D29" s="117">
        <f>'Биланс на состојба'!D32</f>
        <v>90.381658045575293</v>
      </c>
    </row>
    <row r="30" spans="1:4" ht="14.25" thickTop="1" thickBot="1" x14ac:dyDescent="0.25">
      <c r="A30" s="116" t="s">
        <v>338</v>
      </c>
      <c r="B30" s="117">
        <f>'Биланс на состојба'!B33</f>
        <v>6850</v>
      </c>
      <c r="C30" s="117">
        <f>'Биланс на состојба'!C33</f>
        <v>9530</v>
      </c>
      <c r="D30" s="117">
        <f>'Биланс на состојба'!D33</f>
        <v>139.12408759124088</v>
      </c>
    </row>
    <row r="31" spans="1:4" ht="14.25" thickTop="1" thickBot="1" x14ac:dyDescent="0.25">
      <c r="A31" s="121" t="s">
        <v>200</v>
      </c>
      <c r="B31" s="115">
        <f>'Биланс на состојба'!B34</f>
        <v>2323025</v>
      </c>
      <c r="C31" s="115">
        <f>'Биланс на состојба'!C34</f>
        <v>2423810</v>
      </c>
      <c r="D31" s="115">
        <f>'Биланс на состојба'!D34</f>
        <v>104.33852412264181</v>
      </c>
    </row>
    <row r="32" spans="1:4" ht="14.25" thickTop="1" thickBot="1" x14ac:dyDescent="0.25">
      <c r="A32" s="116" t="s">
        <v>201</v>
      </c>
      <c r="B32" s="117">
        <f>'Биланс на состојба'!B35</f>
        <v>0</v>
      </c>
      <c r="C32" s="117">
        <f>'Биланс на состојба'!C35</f>
        <v>0</v>
      </c>
      <c r="D32" s="117">
        <f>'Биланс на состојба'!D35</f>
        <v>0</v>
      </c>
    </row>
    <row r="33" spans="1:4" ht="14.25" thickTop="1" thickBot="1" x14ac:dyDescent="0.25">
      <c r="A33" s="122" t="s">
        <v>202</v>
      </c>
      <c r="B33" s="113"/>
      <c r="C33" s="113"/>
      <c r="D33" s="123"/>
    </row>
    <row r="34" spans="1:4" ht="14.25" thickTop="1" thickBot="1" x14ac:dyDescent="0.25">
      <c r="A34" s="124" t="s">
        <v>203</v>
      </c>
      <c r="B34" s="115">
        <f>'Биланс на состојба'!B37</f>
        <v>966422</v>
      </c>
      <c r="C34" s="115">
        <f>'Биланс на состојба'!C37</f>
        <v>972667</v>
      </c>
      <c r="D34" s="115">
        <f>'Биланс на состојба'!D37</f>
        <v>100.64619803771025</v>
      </c>
    </row>
    <row r="35" spans="1:4" ht="14.25" thickTop="1" thickBot="1" x14ac:dyDescent="0.25">
      <c r="A35" s="125" t="s">
        <v>339</v>
      </c>
      <c r="B35" s="117">
        <f>'Биланс на состојба'!B38</f>
        <v>256114</v>
      </c>
      <c r="C35" s="117">
        <f>'Биланс на состојба'!C38</f>
        <v>265531</v>
      </c>
      <c r="D35" s="117">
        <f>'Биланс на состојба'!D38</f>
        <v>103.67687826514755</v>
      </c>
    </row>
    <row r="36" spans="1:4" ht="14.25" thickTop="1" thickBot="1" x14ac:dyDescent="0.25">
      <c r="A36" s="126" t="s">
        <v>204</v>
      </c>
      <c r="B36" s="117">
        <f>'Биланс на состојба'!B39</f>
        <v>247701</v>
      </c>
      <c r="C36" s="117">
        <f>'Биланс на состојба'!C39</f>
        <v>278879</v>
      </c>
      <c r="D36" s="117">
        <f>'Биланс на состојба'!D39</f>
        <v>112.58694958841507</v>
      </c>
    </row>
    <row r="37" spans="1:4" ht="14.25" thickTop="1" thickBot="1" x14ac:dyDescent="0.25">
      <c r="A37" s="116" t="s">
        <v>205</v>
      </c>
      <c r="B37" s="117">
        <f>'Биланс на состојба'!B40</f>
        <v>462607</v>
      </c>
      <c r="C37" s="117">
        <f>'Биланс на состојба'!C40</f>
        <v>428257</v>
      </c>
      <c r="D37" s="117">
        <f>'Биланс на состојба'!D40</f>
        <v>92.574690828284062</v>
      </c>
    </row>
    <row r="38" spans="1:4" ht="14.25" thickTop="1" thickBot="1" x14ac:dyDescent="0.25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25" thickTop="1" thickBot="1" x14ac:dyDescent="0.25">
      <c r="A39" s="127" t="s">
        <v>207</v>
      </c>
      <c r="B39" s="115">
        <f>'Биланс на состојба'!B42</f>
        <v>1356603</v>
      </c>
      <c r="C39" s="115">
        <f>'Биланс на состојба'!C42</f>
        <v>1451143</v>
      </c>
      <c r="D39" s="115">
        <f>'Биланс на состојба'!D42</f>
        <v>106.96887740923469</v>
      </c>
    </row>
    <row r="40" spans="1:4" ht="14.25" thickTop="1" thickBot="1" x14ac:dyDescent="0.25">
      <c r="A40" s="121" t="s">
        <v>208</v>
      </c>
      <c r="B40" s="115">
        <f>'Биланс на состојба'!B43</f>
        <v>543785</v>
      </c>
      <c r="C40" s="115">
        <f>'Биланс на состојба'!C43</f>
        <v>661166</v>
      </c>
      <c r="D40" s="115">
        <f>'Биланс на состојба'!D43</f>
        <v>121.58592090624052</v>
      </c>
    </row>
    <row r="41" spans="1:4" ht="14.25" thickTop="1" thickBot="1" x14ac:dyDescent="0.25">
      <c r="A41" s="116" t="s">
        <v>209</v>
      </c>
      <c r="B41" s="117">
        <f>'Биланс на состојба'!B44</f>
        <v>278322</v>
      </c>
      <c r="C41" s="117">
        <f>'Биланс на состојба'!C44</f>
        <v>226870</v>
      </c>
      <c r="D41" s="117">
        <f>'Биланс на состојба'!D44</f>
        <v>81.513498753242658</v>
      </c>
    </row>
    <row r="42" spans="1:4" ht="14.25" thickTop="1" thickBot="1" x14ac:dyDescent="0.25">
      <c r="A42" s="118" t="s">
        <v>210</v>
      </c>
      <c r="B42" s="117">
        <f>'Биланс на состојба'!B45</f>
        <v>201810</v>
      </c>
      <c r="C42" s="117">
        <f>'Биланс на состојба'!C45</f>
        <v>379531</v>
      </c>
      <c r="D42" s="117">
        <f>'Биланс на состојба'!D45</f>
        <v>188.06352509786433</v>
      </c>
    </row>
    <row r="43" spans="1:4" ht="14.25" thickTop="1" thickBot="1" x14ac:dyDescent="0.25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25" thickTop="1" thickBot="1" x14ac:dyDescent="0.25">
      <c r="A44" s="118" t="s">
        <v>212</v>
      </c>
      <c r="B44" s="117">
        <f>'Биланс на состојба'!B47</f>
        <v>1386</v>
      </c>
      <c r="C44" s="117">
        <f>'Биланс на состојба'!C47</f>
        <v>1318</v>
      </c>
      <c r="D44" s="117">
        <f>'Биланс на состојба'!D47</f>
        <v>95.093795093795094</v>
      </c>
    </row>
    <row r="45" spans="1:4" ht="14.25" thickTop="1" thickBot="1" x14ac:dyDescent="0.25">
      <c r="A45" s="118" t="s">
        <v>340</v>
      </c>
      <c r="B45" s="117">
        <f>'Биланс на состојба'!B48</f>
        <v>39457</v>
      </c>
      <c r="C45" s="117">
        <f>'Биланс на состојба'!C48</f>
        <v>34750</v>
      </c>
      <c r="D45" s="117">
        <f>'Биланс на состојба'!D48</f>
        <v>88.070557822439625</v>
      </c>
    </row>
    <row r="46" spans="1:4" ht="14.25" thickTop="1" thickBot="1" x14ac:dyDescent="0.25">
      <c r="A46" s="118" t="s">
        <v>341</v>
      </c>
      <c r="B46" s="117">
        <f>'Биланс на состојба'!B49</f>
        <v>22810</v>
      </c>
      <c r="C46" s="117">
        <f>'Биланс на состојба'!C49</f>
        <v>18697</v>
      </c>
      <c r="D46" s="117">
        <f>'Биланс на состојба'!D49</f>
        <v>81.968434896975012</v>
      </c>
    </row>
    <row r="47" spans="1:4" ht="14.25" thickTop="1" thickBot="1" x14ac:dyDescent="0.25">
      <c r="A47" s="118" t="s">
        <v>342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25" thickTop="1" thickBot="1" x14ac:dyDescent="0.25">
      <c r="A48" s="114" t="s">
        <v>213</v>
      </c>
      <c r="B48" s="115">
        <f>'Биланс на состојба'!B51</f>
        <v>812818</v>
      </c>
      <c r="C48" s="115">
        <f>'Биланс на состојба'!C51</f>
        <v>789977</v>
      </c>
      <c r="D48" s="115">
        <f>'Биланс на состојба'!D51</f>
        <v>97.189899829974237</v>
      </c>
    </row>
    <row r="49" spans="1:4" ht="14.25" thickTop="1" thickBot="1" x14ac:dyDescent="0.25">
      <c r="A49" s="118" t="s">
        <v>214</v>
      </c>
      <c r="B49" s="117">
        <f>'Биланс на состојба'!B52</f>
        <v>812818</v>
      </c>
      <c r="C49" s="117">
        <f>'Биланс на состојба'!C52</f>
        <v>789977</v>
      </c>
      <c r="D49" s="117">
        <f>'Биланс на состојба'!D52</f>
        <v>97.189899829974237</v>
      </c>
    </row>
    <row r="50" spans="1:4" ht="14.25" thickTop="1" thickBot="1" x14ac:dyDescent="0.25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25" thickTop="1" thickBot="1" x14ac:dyDescent="0.25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25" thickTop="1" thickBot="1" x14ac:dyDescent="0.25">
      <c r="A52" s="118" t="s">
        <v>343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25" thickTop="1" thickBot="1" x14ac:dyDescent="0.25">
      <c r="A53" s="114" t="s">
        <v>217</v>
      </c>
      <c r="B53" s="115">
        <f>'Биланс на состојба'!B56</f>
        <v>2323025</v>
      </c>
      <c r="C53" s="115">
        <f>'Биланс на состојба'!C56</f>
        <v>2423810</v>
      </c>
      <c r="D53" s="115">
        <f>'Биланс на состојба'!D56</f>
        <v>104.33852412264181</v>
      </c>
    </row>
    <row r="54" spans="1:4" ht="14.25" thickTop="1" thickBot="1" x14ac:dyDescent="0.25">
      <c r="A54" s="116" t="s">
        <v>218</v>
      </c>
      <c r="B54" s="117">
        <f>'Биланс на состојба'!B57</f>
        <v>0</v>
      </c>
      <c r="C54" s="117">
        <f>'Биланс на состојба'!C57</f>
        <v>0</v>
      </c>
      <c r="D54" s="117">
        <f>'Биланс на состојба'!D57</f>
        <v>0</v>
      </c>
    </row>
    <row r="55" spans="1:4" ht="13.5" thickTop="1" x14ac:dyDescent="0.2">
      <c r="A55" s="96"/>
      <c r="B55" s="96"/>
      <c r="C55" s="96"/>
      <c r="D55" s="96"/>
    </row>
    <row r="56" spans="1:4" x14ac:dyDescent="0.2">
      <c r="A56" s="96"/>
      <c r="B56" s="96"/>
      <c r="C56" s="96"/>
      <c r="D56" s="96"/>
    </row>
    <row r="57" spans="1:4" x14ac:dyDescent="0.2">
      <c r="A57" s="96"/>
      <c r="B57" s="96"/>
      <c r="C57" s="96"/>
      <c r="D57" s="96"/>
    </row>
    <row r="58" spans="1:4" x14ac:dyDescent="0.2">
      <c r="A58" s="96"/>
      <c r="B58" s="96"/>
      <c r="C58" s="96"/>
      <c r="D58" s="96"/>
    </row>
    <row r="59" spans="1:4" x14ac:dyDescent="0.2">
      <c r="A59" s="96"/>
      <c r="B59" s="96"/>
      <c r="C59" s="96"/>
      <c r="D59" s="96"/>
    </row>
    <row r="60" spans="1:4" x14ac:dyDescent="0.2">
      <c r="A60" s="96"/>
      <c r="B60" s="96"/>
      <c r="C60" s="96"/>
      <c r="D60" s="96"/>
    </row>
    <row r="61" spans="1:4" x14ac:dyDescent="0.2">
      <c r="A61" s="96"/>
      <c r="B61" s="96"/>
      <c r="C61" s="96"/>
      <c r="D61" s="96"/>
    </row>
    <row r="62" spans="1:4" x14ac:dyDescent="0.2">
      <c r="A62" s="96"/>
      <c r="B62" s="96"/>
      <c r="C62" s="96"/>
      <c r="D62" s="96"/>
    </row>
    <row r="63" spans="1:4" x14ac:dyDescent="0.2">
      <c r="A63" s="96"/>
      <c r="B63" s="96"/>
      <c r="C63" s="96"/>
      <c r="D63" s="96"/>
    </row>
    <row r="64" spans="1:4" x14ac:dyDescent="0.2">
      <c r="A64" s="96"/>
      <c r="B64" s="96"/>
      <c r="C64" s="96"/>
      <c r="D64" s="96"/>
    </row>
    <row r="65" spans="1:4" x14ac:dyDescent="0.2">
      <c r="A65" s="100"/>
      <c r="B65" s="100"/>
      <c r="C65" s="100"/>
      <c r="D65" s="100"/>
    </row>
    <row r="66" spans="1:4" x14ac:dyDescent="0.2">
      <c r="A66" s="100"/>
      <c r="B66" s="100"/>
      <c r="C66" s="100"/>
      <c r="D66" s="100"/>
    </row>
    <row r="67" spans="1:4" x14ac:dyDescent="0.2">
      <c r="A67" s="100"/>
      <c r="B67" s="100"/>
      <c r="C67" s="100"/>
      <c r="D67" s="100"/>
    </row>
    <row r="68" spans="1:4" x14ac:dyDescent="0.2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28" t="s">
        <v>28</v>
      </c>
      <c r="C2" s="222" t="str">
        <f>'ФИ-Почетна'!$C$18</f>
        <v>Витаминка АД Прилеп</v>
      </c>
      <c r="D2" s="223"/>
      <c r="E2" s="223"/>
    </row>
    <row r="3" spans="1:6" ht="12.75" customHeight="1" x14ac:dyDescent="0.2">
      <c r="A3" s="2"/>
      <c r="B3" s="128" t="s">
        <v>30</v>
      </c>
      <c r="C3" s="130" t="str">
        <f>'ФИ-Почетна'!$C$22</f>
        <v>01.01 - 31.12</v>
      </c>
      <c r="D3" s="131" t="s">
        <v>327</v>
      </c>
      <c r="E3" s="129">
        <f>'ФИ-Почетна'!$C$23</f>
        <v>2019</v>
      </c>
    </row>
    <row r="4" spans="1:6" x14ac:dyDescent="0.2">
      <c r="A4" s="2"/>
      <c r="B4" s="132" t="s">
        <v>239</v>
      </c>
      <c r="C4" s="133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21" t="s">
        <v>27</v>
      </c>
      <c r="C6" s="221"/>
      <c r="D6" s="221"/>
      <c r="E6" s="221"/>
    </row>
    <row r="7" spans="1:6" x14ac:dyDescent="0.2">
      <c r="A7" s="2"/>
      <c r="B7" s="221"/>
      <c r="C7" s="221"/>
      <c r="D7" s="221"/>
      <c r="E7" s="221"/>
    </row>
    <row r="8" spans="1:6" s="136" customFormat="1" ht="15" customHeight="1" thickBot="1" x14ac:dyDescent="0.25">
      <c r="A8" s="134"/>
      <c r="B8" s="135"/>
      <c r="C8" s="220" t="s">
        <v>35</v>
      </c>
      <c r="D8" s="220"/>
      <c r="E8" s="220"/>
    </row>
    <row r="9" spans="1:6" s="138" customFormat="1" ht="25.5" customHeight="1" thickTop="1" thickBot="1" x14ac:dyDescent="0.25">
      <c r="A9" s="219"/>
      <c r="B9" s="219" t="s">
        <v>34</v>
      </c>
      <c r="C9" s="137" t="s">
        <v>25</v>
      </c>
      <c r="D9" s="137" t="s">
        <v>26</v>
      </c>
      <c r="E9" s="137" t="s">
        <v>29</v>
      </c>
    </row>
    <row r="10" spans="1:6" ht="46.5" thickTop="1" thickBot="1" x14ac:dyDescent="0.25">
      <c r="A10" s="219"/>
      <c r="B10" s="219"/>
      <c r="C10" s="137" t="s">
        <v>33</v>
      </c>
      <c r="D10" s="137" t="s">
        <v>33</v>
      </c>
      <c r="E10" s="139" t="s">
        <v>32</v>
      </c>
    </row>
    <row r="11" spans="1:6" ht="18.75" customHeight="1" thickTop="1" thickBot="1" x14ac:dyDescent="0.25">
      <c r="A11" s="140">
        <v>1</v>
      </c>
      <c r="B11" s="141" t="s">
        <v>376</v>
      </c>
      <c r="C11" s="115">
        <f>'Биланс на успех - природа'!C11</f>
        <v>2291496</v>
      </c>
      <c r="D11" s="115">
        <f>'Биланс на успех - природа'!D11</f>
        <v>2513555</v>
      </c>
      <c r="E11" s="115">
        <f>'Биланс на успех - природа'!E11</f>
        <v>109.69056895582622</v>
      </c>
      <c r="F11" s="3"/>
    </row>
    <row r="12" spans="1:6" ht="13.5" customHeight="1" thickTop="1" thickBot="1" x14ac:dyDescent="0.25">
      <c r="A12" s="140">
        <v>2</v>
      </c>
      <c r="B12" s="142" t="s">
        <v>14</v>
      </c>
      <c r="C12" s="117">
        <f>'Биланс на успех - природа'!C12</f>
        <v>2254535</v>
      </c>
      <c r="D12" s="117">
        <f>'Биланс на успех - природа'!D12</f>
        <v>2433625</v>
      </c>
      <c r="E12" s="117">
        <f>'Биланс на успех - природа'!E12</f>
        <v>107.94354489950256</v>
      </c>
      <c r="F12" s="3"/>
    </row>
    <row r="13" spans="1:6" ht="15.75" customHeight="1" thickTop="1" thickBot="1" x14ac:dyDescent="0.25">
      <c r="A13" s="140" t="s">
        <v>344</v>
      </c>
      <c r="B13" s="142" t="s">
        <v>235</v>
      </c>
      <c r="C13" s="143">
        <f>'Биланс на успех - природа'!C13</f>
        <v>1353324</v>
      </c>
      <c r="D13" s="143">
        <f>'Биланс на успех - природа'!D13</f>
        <v>1431319</v>
      </c>
      <c r="E13" s="117">
        <f>'Биланс на успех - природа'!E13</f>
        <v>105.76321708622621</v>
      </c>
      <c r="F13" s="3"/>
    </row>
    <row r="14" spans="1:6" ht="15" customHeight="1" thickTop="1" thickBot="1" x14ac:dyDescent="0.25">
      <c r="A14" s="140" t="s">
        <v>254</v>
      </c>
      <c r="B14" s="142" t="s">
        <v>236</v>
      </c>
      <c r="C14" s="143">
        <f>'Биланс на успех - природа'!C14</f>
        <v>901211</v>
      </c>
      <c r="D14" s="143">
        <f>'Биланс на успех - природа'!D14</f>
        <v>1002306</v>
      </c>
      <c r="E14" s="117">
        <f>'Биланс на успех - природа'!E14</f>
        <v>111.21768376107259</v>
      </c>
      <c r="F14" s="3"/>
    </row>
    <row r="15" spans="1:6" ht="18" customHeight="1" thickTop="1" thickBot="1" x14ac:dyDescent="0.25">
      <c r="A15" s="140">
        <v>3</v>
      </c>
      <c r="B15" s="142" t="s">
        <v>255</v>
      </c>
      <c r="C15" s="144" t="str">
        <f>'Биланс на успех - природа'!C15</f>
        <v>XXXXX</v>
      </c>
      <c r="D15" s="144" t="str">
        <f>'Биланс на успех - природа'!D15</f>
        <v>XXXXXX</v>
      </c>
      <c r="E15" s="144" t="str">
        <f>'Биланс на успех - природа'!E15</f>
        <v>xxxxx</v>
      </c>
      <c r="F15" s="3"/>
    </row>
    <row r="16" spans="1:6" ht="27" thickTop="1" thickBot="1" x14ac:dyDescent="0.25">
      <c r="A16" s="140">
        <v>4</v>
      </c>
      <c r="B16" s="142" t="s">
        <v>372</v>
      </c>
      <c r="C16" s="143">
        <f>'Биланс на успех - природа'!C16</f>
        <v>44435</v>
      </c>
      <c r="D16" s="143">
        <f>'Биланс на успех - природа'!D16</f>
        <v>144266</v>
      </c>
      <c r="E16" s="117">
        <f>'Биланс на успех - природа'!E16</f>
        <v>324.66749184201643</v>
      </c>
      <c r="F16" s="3"/>
    </row>
    <row r="17" spans="1:6" ht="27" thickTop="1" thickBot="1" x14ac:dyDescent="0.25">
      <c r="A17" s="140">
        <v>5</v>
      </c>
      <c r="B17" s="142" t="s">
        <v>373</v>
      </c>
      <c r="C17" s="143">
        <f>'Биланс на успех - природа'!C17</f>
        <v>144266</v>
      </c>
      <c r="D17" s="143">
        <f>'Биланс на успех - природа'!D17</f>
        <v>170206</v>
      </c>
      <c r="E17" s="117">
        <f>'Биланс на успех - природа'!E17</f>
        <v>117.98067458722083</v>
      </c>
      <c r="F17" s="3"/>
    </row>
    <row r="18" spans="1:6" ht="18" customHeight="1" thickTop="1" thickBot="1" x14ac:dyDescent="0.25">
      <c r="A18" s="140">
        <v>6</v>
      </c>
      <c r="B18" s="142" t="s">
        <v>374</v>
      </c>
      <c r="C18" s="143">
        <f>'Биланс на успех - природа'!C18</f>
        <v>0</v>
      </c>
      <c r="D18" s="143">
        <f>'Биланс на успех - природа'!D18</f>
        <v>0</v>
      </c>
      <c r="E18" s="117">
        <f>'Биланс на успех - природа'!E18</f>
        <v>0</v>
      </c>
      <c r="F18" s="3"/>
    </row>
    <row r="19" spans="1:6" ht="18" customHeight="1" thickTop="1" thickBot="1" x14ac:dyDescent="0.25">
      <c r="A19" s="140">
        <v>7</v>
      </c>
      <c r="B19" s="142" t="s">
        <v>7</v>
      </c>
      <c r="C19" s="143">
        <f>'Биланс на успех - природа'!C19</f>
        <v>36961</v>
      </c>
      <c r="D19" s="143">
        <f>'Биланс на успех - природа'!D19</f>
        <v>79930</v>
      </c>
      <c r="E19" s="117">
        <f>'Биланс на успех - природа'!E19</f>
        <v>216.25497145639997</v>
      </c>
      <c r="F19" s="3"/>
    </row>
    <row r="20" spans="1:6" ht="18" customHeight="1" thickTop="1" thickBot="1" x14ac:dyDescent="0.25">
      <c r="A20" s="140">
        <v>8</v>
      </c>
      <c r="B20" s="145" t="s">
        <v>375</v>
      </c>
      <c r="C20" s="115">
        <f>'Биланс на успех - природа'!C20</f>
        <v>2309394</v>
      </c>
      <c r="D20" s="115">
        <f>'Биланс на успех - природа'!D20</f>
        <v>2491367</v>
      </c>
      <c r="E20" s="115">
        <f>'Биланс на успех - природа'!E20</f>
        <v>107.87968618607306</v>
      </c>
      <c r="F20" s="3"/>
    </row>
    <row r="21" spans="1:6" ht="18" customHeight="1" thickTop="1" thickBot="1" x14ac:dyDescent="0.25">
      <c r="A21" s="140">
        <v>9</v>
      </c>
      <c r="B21" s="146" t="s">
        <v>362</v>
      </c>
      <c r="C21" s="143">
        <f>'Биланс на успех - природа'!C21</f>
        <v>14956</v>
      </c>
      <c r="D21" s="143">
        <f>'Биланс на успех - природа'!D21</f>
        <v>11994</v>
      </c>
      <c r="E21" s="117">
        <f>'Биланс на успех - природа'!E21</f>
        <v>80.195239368815194</v>
      </c>
      <c r="F21" s="3"/>
    </row>
    <row r="22" spans="1:6" ht="18" customHeight="1" thickTop="1" thickBot="1" x14ac:dyDescent="0.25">
      <c r="A22" s="140">
        <v>10</v>
      </c>
      <c r="B22" s="146" t="s">
        <v>363</v>
      </c>
      <c r="C22" s="143">
        <f>'Биланс на успех - природа'!C22</f>
        <v>1432595</v>
      </c>
      <c r="D22" s="143">
        <f>'Биланс на успех - природа'!D22</f>
        <v>1548872</v>
      </c>
      <c r="E22" s="117">
        <f>'Биланс на успех - природа'!E22</f>
        <v>108.11652979383565</v>
      </c>
      <c r="F22" s="3"/>
    </row>
    <row r="23" spans="1:6" ht="18" customHeight="1" thickTop="1" thickBot="1" x14ac:dyDescent="0.25">
      <c r="A23" s="140">
        <v>11</v>
      </c>
      <c r="B23" s="146" t="s">
        <v>364</v>
      </c>
      <c r="C23" s="143">
        <f>'Биланс на успех - природа'!C23</f>
        <v>7758</v>
      </c>
      <c r="D23" s="143">
        <f>'Биланс на успех - природа'!D23</f>
        <v>7081</v>
      </c>
      <c r="E23" s="117">
        <f>'Биланс на успех - природа'!E23</f>
        <v>91.273524104150553</v>
      </c>
      <c r="F23" s="3"/>
    </row>
    <row r="24" spans="1:6" ht="14.25" thickTop="1" thickBot="1" x14ac:dyDescent="0.25">
      <c r="A24" s="140">
        <v>12</v>
      </c>
      <c r="B24" s="146" t="s">
        <v>365</v>
      </c>
      <c r="C24" s="143">
        <f>'Биланс на успех - природа'!C24</f>
        <v>156841</v>
      </c>
      <c r="D24" s="143">
        <f>'Биланс на успех - природа'!D24</f>
        <v>183792</v>
      </c>
      <c r="E24" s="117">
        <f>'Биланс на успех - природа'!E24</f>
        <v>117.18364458273027</v>
      </c>
      <c r="F24" s="3"/>
    </row>
    <row r="25" spans="1:6" ht="18" customHeight="1" thickTop="1" thickBot="1" x14ac:dyDescent="0.25">
      <c r="A25" s="140">
        <v>13</v>
      </c>
      <c r="B25" s="146" t="s">
        <v>366</v>
      </c>
      <c r="C25" s="143">
        <f>'Биланс на успех - природа'!C25</f>
        <v>85900</v>
      </c>
      <c r="D25" s="143">
        <f>'Биланс на успех - природа'!D25</f>
        <v>98104</v>
      </c>
      <c r="E25" s="117">
        <f>'Биланс на успех - природа'!E25</f>
        <v>114.20721769499418</v>
      </c>
      <c r="F25" s="3"/>
    </row>
    <row r="26" spans="1:6" ht="18" customHeight="1" thickTop="1" thickBot="1" x14ac:dyDescent="0.25">
      <c r="A26" s="140">
        <v>14</v>
      </c>
      <c r="B26" s="146" t="s">
        <v>367</v>
      </c>
      <c r="C26" s="143">
        <f>'Биланс на успех - природа'!C26</f>
        <v>341299</v>
      </c>
      <c r="D26" s="143">
        <f>'Биланс на успех - природа'!D26</f>
        <v>374869</v>
      </c>
      <c r="E26" s="117">
        <f>'Биланс на успех - природа'!E26</f>
        <v>109.8359502957817</v>
      </c>
      <c r="F26" s="3"/>
    </row>
    <row r="27" spans="1:6" ht="14.25" customHeight="1" thickTop="1" thickBot="1" x14ac:dyDescent="0.25">
      <c r="A27" s="140">
        <v>15</v>
      </c>
      <c r="B27" s="142" t="s">
        <v>368</v>
      </c>
      <c r="C27" s="143">
        <f>'Биланс на успех - природа'!C27</f>
        <v>108741</v>
      </c>
      <c r="D27" s="143">
        <f>'Биланс на успех - природа'!D27</f>
        <v>102214</v>
      </c>
      <c r="E27" s="117">
        <f>'Биланс на успех - природа'!E27</f>
        <v>93.997664174506397</v>
      </c>
      <c r="F27" s="3"/>
    </row>
    <row r="28" spans="1:6" ht="18" customHeight="1" thickTop="1" thickBot="1" x14ac:dyDescent="0.25">
      <c r="A28" s="140">
        <v>16</v>
      </c>
      <c r="B28" s="146" t="s">
        <v>369</v>
      </c>
      <c r="C28" s="143">
        <f>'Биланс на успех - природа'!C28</f>
        <v>0</v>
      </c>
      <c r="D28" s="143">
        <f>'Биланс на успех - природа'!D28</f>
        <v>0</v>
      </c>
      <c r="E28" s="117">
        <f>'Биланс на успех - природа'!E28</f>
        <v>0</v>
      </c>
      <c r="F28" s="3"/>
    </row>
    <row r="29" spans="1:6" ht="18" customHeight="1" thickTop="1" thickBot="1" x14ac:dyDescent="0.25">
      <c r="A29" s="140">
        <v>17</v>
      </c>
      <c r="B29" s="142" t="s">
        <v>370</v>
      </c>
      <c r="C29" s="143">
        <f>'Биланс на успех - природа'!C29</f>
        <v>10397</v>
      </c>
      <c r="D29" s="143">
        <f>'Биланс на успех - природа'!D29</f>
        <v>4481</v>
      </c>
      <c r="E29" s="117">
        <f>'Биланс на успех - природа'!E29</f>
        <v>43.098970856977978</v>
      </c>
      <c r="F29" s="3"/>
    </row>
    <row r="30" spans="1:6" ht="18" customHeight="1" thickTop="1" thickBot="1" x14ac:dyDescent="0.25">
      <c r="A30" s="140">
        <v>18</v>
      </c>
      <c r="B30" s="146" t="s">
        <v>371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25" thickTop="1" thickBot="1" x14ac:dyDescent="0.25">
      <c r="A31" s="140">
        <v>19</v>
      </c>
      <c r="B31" s="142" t="s">
        <v>8</v>
      </c>
      <c r="C31" s="143">
        <f>'Биланс на успех - природа'!C31</f>
        <v>150907</v>
      </c>
      <c r="D31" s="143">
        <f>'Биланс на успех - природа'!D31</f>
        <v>159960</v>
      </c>
      <c r="E31" s="117">
        <f>'Биланс на успех - природа'!E31</f>
        <v>105.99905902310695</v>
      </c>
      <c r="F31" s="3"/>
    </row>
    <row r="32" spans="1:6" ht="18" customHeight="1" thickTop="1" thickBot="1" x14ac:dyDescent="0.25">
      <c r="A32" s="140">
        <v>20</v>
      </c>
      <c r="B32" s="145" t="s">
        <v>9</v>
      </c>
      <c r="C32" s="147">
        <f>'Биланс на успех - природа'!C32</f>
        <v>81933</v>
      </c>
      <c r="D32" s="147">
        <f>'Биланс на успех - природа'!D32</f>
        <v>48128</v>
      </c>
      <c r="E32" s="147">
        <f>'Биланс на успех - природа'!E32</f>
        <v>58.740678359147104</v>
      </c>
      <c r="F32" s="3"/>
    </row>
    <row r="33" spans="1:6" ht="14.25" customHeight="1" thickTop="1" thickBot="1" x14ac:dyDescent="0.25">
      <c r="A33" s="140">
        <v>21</v>
      </c>
      <c r="B33" s="146" t="s">
        <v>351</v>
      </c>
      <c r="C33" s="147">
        <f>'Биланс на успех - природа'!C33</f>
        <v>3741</v>
      </c>
      <c r="D33" s="147">
        <f>'Биланс на успех - природа'!D33</f>
        <v>3645</v>
      </c>
      <c r="E33" s="115">
        <f>'Биланс на успех - природа'!E33</f>
        <v>97.433841218925423</v>
      </c>
      <c r="F33" s="3"/>
    </row>
    <row r="34" spans="1:6" ht="30" customHeight="1" thickTop="1" thickBot="1" x14ac:dyDescent="0.25">
      <c r="A34" s="140" t="s">
        <v>345</v>
      </c>
      <c r="B34" s="142" t="s">
        <v>256</v>
      </c>
      <c r="C34" s="143">
        <f>'Биланс на успех - природа'!C34</f>
        <v>3741</v>
      </c>
      <c r="D34" s="143">
        <f>'Биланс на успех - природа'!D34</f>
        <v>3645</v>
      </c>
      <c r="E34" s="117">
        <f>'Биланс на успех - природа'!E34</f>
        <v>97.433841218925423</v>
      </c>
      <c r="F34" s="3"/>
    </row>
    <row r="35" spans="1:6" ht="18.75" customHeight="1" thickTop="1" thickBot="1" x14ac:dyDescent="0.25">
      <c r="A35" s="140" t="s">
        <v>346</v>
      </c>
      <c r="B35" s="142" t="s">
        <v>352</v>
      </c>
      <c r="C35" s="143">
        <f>'Биланс на успех - природа'!C35</f>
        <v>0</v>
      </c>
      <c r="D35" s="143">
        <f>'Биланс на успех - природа'!D35</f>
        <v>0</v>
      </c>
      <c r="E35" s="117">
        <f>'Биланс на успех - природа'!E35</f>
        <v>0</v>
      </c>
      <c r="F35" s="3"/>
    </row>
    <row r="36" spans="1:6" ht="17.25" customHeight="1" thickTop="1" thickBot="1" x14ac:dyDescent="0.25">
      <c r="A36" s="140" t="s">
        <v>347</v>
      </c>
      <c r="B36" s="142" t="s">
        <v>353</v>
      </c>
      <c r="C36" s="143">
        <f>'Биланс на успех - природа'!C36</f>
        <v>0</v>
      </c>
      <c r="D36" s="143">
        <f>'Биланс на успех - природа'!D36</f>
        <v>0</v>
      </c>
      <c r="E36" s="117">
        <f>'Биланс на успех - природа'!E36</f>
        <v>0</v>
      </c>
      <c r="F36" s="3"/>
    </row>
    <row r="37" spans="1:6" ht="18" customHeight="1" thickTop="1" thickBot="1" x14ac:dyDescent="0.25">
      <c r="A37" s="140">
        <v>22</v>
      </c>
      <c r="B37" s="146" t="s">
        <v>354</v>
      </c>
      <c r="C37" s="115">
        <f>'Биланс на успех - природа'!C37</f>
        <v>27787</v>
      </c>
      <c r="D37" s="115">
        <f>'Биланс на успех - природа'!D37</f>
        <v>32808</v>
      </c>
      <c r="E37" s="115">
        <f>'Биланс на успех - природа'!E37</f>
        <v>118.06960089250369</v>
      </c>
      <c r="F37" s="3"/>
    </row>
    <row r="38" spans="1:6" ht="18" customHeight="1" thickTop="1" thickBot="1" x14ac:dyDescent="0.25">
      <c r="A38" s="140" t="s">
        <v>348</v>
      </c>
      <c r="B38" s="142" t="s">
        <v>257</v>
      </c>
      <c r="C38" s="143">
        <f>'Биланс на успех - природа'!C38</f>
        <v>27787</v>
      </c>
      <c r="D38" s="143">
        <f>'Биланс на успех - природа'!D38</f>
        <v>32808</v>
      </c>
      <c r="E38" s="117">
        <f>'Биланс на успех - природа'!E38</f>
        <v>118.06960089250369</v>
      </c>
      <c r="F38" s="3"/>
    </row>
    <row r="39" spans="1:6" ht="18" customHeight="1" thickTop="1" thickBot="1" x14ac:dyDescent="0.25">
      <c r="A39" s="140" t="s">
        <v>349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 x14ac:dyDescent="0.25">
      <c r="A40" s="140" t="s">
        <v>350</v>
      </c>
      <c r="B40" s="142" t="s">
        <v>355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 x14ac:dyDescent="0.25">
      <c r="A41" s="140">
        <v>23</v>
      </c>
      <c r="B41" s="145" t="s">
        <v>356</v>
      </c>
      <c r="C41" s="115">
        <f>'Биланс на успех - природа'!C41</f>
        <v>57887</v>
      </c>
      <c r="D41" s="115">
        <f>'Биланс на успех - природа'!D41</f>
        <v>18965</v>
      </c>
      <c r="E41" s="115">
        <f>'Биланс на успех - природа'!E41</f>
        <v>32.762105481368877</v>
      </c>
      <c r="F41" s="3"/>
    </row>
    <row r="42" spans="1:6" ht="18" customHeight="1" thickTop="1" thickBot="1" x14ac:dyDescent="0.25">
      <c r="A42" s="140">
        <v>24</v>
      </c>
      <c r="B42" s="142" t="s">
        <v>357</v>
      </c>
      <c r="C42" s="143">
        <f>'Биланс на успех - природа'!C42</f>
        <v>0</v>
      </c>
      <c r="D42" s="143">
        <f>'Биланс на успех - природа'!D42</f>
        <v>0</v>
      </c>
      <c r="E42" s="117">
        <f>'Биланс на успех - природа'!E42</f>
        <v>0</v>
      </c>
      <c r="F42" s="3"/>
    </row>
    <row r="43" spans="1:6" ht="18" customHeight="1" thickTop="1" thickBot="1" x14ac:dyDescent="0.25">
      <c r="A43" s="140">
        <v>25</v>
      </c>
      <c r="B43" s="145" t="s">
        <v>16</v>
      </c>
      <c r="C43" s="115">
        <f>'Биланс на успех - природа'!C43</f>
        <v>57887</v>
      </c>
      <c r="D43" s="115">
        <f>'Биланс на успех - природа'!D43</f>
        <v>18965</v>
      </c>
      <c r="E43" s="115">
        <f>'Биланс на успех - природа'!E43</f>
        <v>32.762105481368877</v>
      </c>
      <c r="F43" s="3"/>
    </row>
    <row r="44" spans="1:6" ht="18" customHeight="1" thickTop="1" thickBot="1" x14ac:dyDescent="0.25">
      <c r="A44" s="140">
        <v>26</v>
      </c>
      <c r="B44" s="146" t="s">
        <v>17</v>
      </c>
      <c r="C44" s="143">
        <f>'Биланс на успех - природа'!C44</f>
        <v>6169</v>
      </c>
      <c r="D44" s="143">
        <f>'Биланс на успех - природа'!D44</f>
        <v>1597</v>
      </c>
      <c r="E44" s="117">
        <f>'Биланс на успех - природа'!E44</f>
        <v>25.887502026260336</v>
      </c>
      <c r="F44" s="3"/>
    </row>
    <row r="45" spans="1:6" ht="18" customHeight="1" thickTop="1" thickBot="1" x14ac:dyDescent="0.25">
      <c r="A45" s="140">
        <v>27</v>
      </c>
      <c r="B45" s="145" t="s">
        <v>358</v>
      </c>
      <c r="C45" s="115">
        <f>'Биланс на успех - природа'!C45</f>
        <v>51718</v>
      </c>
      <c r="D45" s="115">
        <f>'Биланс на успех - природа'!D45</f>
        <v>17368</v>
      </c>
      <c r="E45" s="115">
        <f>'Биланс на успех - природа'!E45</f>
        <v>33.582118411384819</v>
      </c>
      <c r="F45" s="3"/>
    </row>
    <row r="46" spans="1:6" ht="18" customHeight="1" thickTop="1" thickBot="1" x14ac:dyDescent="0.25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25" thickTop="1" thickBot="1" x14ac:dyDescent="0.25">
      <c r="A47" s="140">
        <v>29</v>
      </c>
      <c r="B47" s="145" t="s">
        <v>359</v>
      </c>
      <c r="C47" s="115">
        <f>'Биланс на успех - природа'!C47</f>
        <v>51718</v>
      </c>
      <c r="D47" s="115">
        <f>'Биланс на успех - природа'!D47</f>
        <v>17368</v>
      </c>
      <c r="E47" s="115">
        <f>'Биланс на успех - природа'!E47</f>
        <v>33.582118411384819</v>
      </c>
    </row>
    <row r="48" spans="1:6" ht="14.25" thickTop="1" thickBot="1" x14ac:dyDescent="0.25">
      <c r="A48" s="140">
        <v>30</v>
      </c>
      <c r="B48" s="142" t="s">
        <v>360</v>
      </c>
      <c r="C48" s="143">
        <f>'Биланс на успех - природа'!C48</f>
        <v>10501</v>
      </c>
      <c r="D48" s="143">
        <f>'Биланс на успех - природа'!D48</f>
        <v>12655</v>
      </c>
      <c r="E48" s="117">
        <f>'Биланс на успех - природа'!E48</f>
        <v>120.512332158842</v>
      </c>
    </row>
    <row r="49" spans="1:5" ht="14.25" thickTop="1" thickBot="1" x14ac:dyDescent="0.25">
      <c r="A49" s="140">
        <v>31</v>
      </c>
      <c r="B49" s="145" t="s">
        <v>361</v>
      </c>
      <c r="C49" s="115">
        <f>'Биланс на успех - природа'!C49</f>
        <v>62219</v>
      </c>
      <c r="D49" s="115">
        <f>'Биланс на успех - природа'!D49</f>
        <v>30023</v>
      </c>
      <c r="E49" s="115">
        <f>'Биланс на успех - природа'!E49</f>
        <v>48.253748854851416</v>
      </c>
    </row>
    <row r="50" spans="1:5" ht="13.5" thickTop="1" x14ac:dyDescent="0.2">
      <c r="A50" s="148"/>
      <c r="B50" s="148"/>
      <c r="C50" s="148"/>
      <c r="D50" s="148"/>
      <c r="E50" s="148"/>
    </row>
    <row r="51" spans="1:5" x14ac:dyDescent="0.2">
      <c r="A51" s="148"/>
      <c r="B51" s="148"/>
      <c r="C51" s="148"/>
      <c r="D51" s="148"/>
      <c r="E51" s="148"/>
    </row>
    <row r="52" spans="1:5" x14ac:dyDescent="0.2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zoomScale="110" workbookViewId="0">
      <selection activeCell="C29" sqref="C29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28" t="s">
        <v>28</v>
      </c>
      <c r="B2" s="224" t="str">
        <f>'ФИ-Почетна'!$C$18</f>
        <v>Витаминка АД Прилеп</v>
      </c>
      <c r="C2" s="225"/>
      <c r="D2" s="225"/>
    </row>
    <row r="3" spans="1:4" ht="12" customHeight="1" x14ac:dyDescent="0.2">
      <c r="A3" s="128" t="s">
        <v>30</v>
      </c>
      <c r="B3" s="149" t="str">
        <f>'ФИ-Почетна'!$C$22</f>
        <v>01.01 - 31.12</v>
      </c>
      <c r="C3" s="128" t="s">
        <v>327</v>
      </c>
      <c r="D3" s="150">
        <f>'ФИ-Почетна'!$C$23</f>
        <v>2019</v>
      </c>
    </row>
    <row r="4" spans="1:4" ht="12" customHeight="1" x14ac:dyDescent="0.2">
      <c r="A4" s="132" t="s">
        <v>239</v>
      </c>
      <c r="B4" s="133" t="str">
        <f>'ФИ-Почетна'!$C$20</f>
        <v>не</v>
      </c>
      <c r="C4" s="2"/>
      <c r="D4" s="2"/>
    </row>
    <row r="5" spans="1:4" ht="24" customHeight="1" x14ac:dyDescent="0.2">
      <c r="A5" s="226" t="s">
        <v>112</v>
      </c>
      <c r="B5" s="226"/>
      <c r="C5" s="226"/>
      <c r="D5" s="2"/>
    </row>
    <row r="6" spans="1:4" ht="12" customHeight="1" thickBot="1" x14ac:dyDescent="0.25">
      <c r="A6" s="151"/>
      <c r="B6" s="2"/>
      <c r="C6" s="227" t="s">
        <v>35</v>
      </c>
      <c r="D6" s="227"/>
    </row>
    <row r="7" spans="1:4" s="152" customFormat="1" ht="32.25" customHeight="1" thickTop="1" thickBot="1" x14ac:dyDescent="0.25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25">
      <c r="A8" s="153" t="s">
        <v>37</v>
      </c>
      <c r="B8" s="154">
        <f>'Паричен тек'!B9</f>
        <v>113408</v>
      </c>
      <c r="C8" s="154">
        <f>'Паричен тек'!C9</f>
        <v>163158</v>
      </c>
      <c r="D8" s="154">
        <f>'Паричен тек'!D9</f>
        <v>143.86815744920995</v>
      </c>
    </row>
    <row r="9" spans="1:4" ht="17.25" customHeight="1" thickTop="1" thickBot="1" x14ac:dyDescent="0.25">
      <c r="A9" s="155" t="s">
        <v>38</v>
      </c>
      <c r="B9" s="156">
        <f>'Паричен тек'!B10</f>
        <v>51718</v>
      </c>
      <c r="C9" s="156">
        <f>'Паричен тек'!C10</f>
        <v>17368</v>
      </c>
      <c r="D9" s="156">
        <f>'Паричен тек'!D10</f>
        <v>33.582118411384819</v>
      </c>
    </row>
    <row r="10" spans="1:4" ht="16.5" customHeight="1" thickTop="1" thickBot="1" x14ac:dyDescent="0.25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 t="str">
        <f>'Паричен тек'!D11</f>
        <v>`</v>
      </c>
    </row>
    <row r="11" spans="1:4" ht="16.5" customHeight="1" thickTop="1" thickBot="1" x14ac:dyDescent="0.25">
      <c r="A11" s="157" t="s">
        <v>40</v>
      </c>
      <c r="B11" s="158">
        <f>'Паричен тек'!B12</f>
        <v>108741</v>
      </c>
      <c r="C11" s="158">
        <f>'Паричен тек'!C12</f>
        <v>102214</v>
      </c>
      <c r="D11" s="158">
        <f>'Паричен тек'!D12</f>
        <v>93.997664174506397</v>
      </c>
    </row>
    <row r="12" spans="1:4" ht="16.5" customHeight="1" thickTop="1" thickBot="1" x14ac:dyDescent="0.25">
      <c r="A12" s="157" t="s">
        <v>69</v>
      </c>
      <c r="B12" s="158">
        <f>'Паричен тек'!B13</f>
        <v>0</v>
      </c>
      <c r="C12" s="158">
        <f>'Паричен тек'!C13</f>
        <v>0</v>
      </c>
      <c r="D12" s="158">
        <f>'Паричен тек'!D13</f>
        <v>0</v>
      </c>
    </row>
    <row r="13" spans="1:4" ht="16.5" customHeight="1" thickTop="1" thickBot="1" x14ac:dyDescent="0.25">
      <c r="A13" s="157" t="s">
        <v>70</v>
      </c>
      <c r="B13" s="158">
        <f>'Паричен тек'!B14</f>
        <v>-116041</v>
      </c>
      <c r="C13" s="158">
        <f>'Паричен тек'!C14</f>
        <v>-72777</v>
      </c>
      <c r="D13" s="158">
        <f>'Паричен тек'!D14</f>
        <v>0</v>
      </c>
    </row>
    <row r="14" spans="1:4" ht="16.5" customHeight="1" thickTop="1" thickBot="1" x14ac:dyDescent="0.25">
      <c r="A14" s="157" t="s">
        <v>71</v>
      </c>
      <c r="B14" s="158">
        <f>'Паричен тек'!B15</f>
        <v>-89296</v>
      </c>
      <c r="C14" s="158">
        <f>'Паричен тек'!C15</f>
        <v>-25182</v>
      </c>
      <c r="D14" s="158">
        <f>'Паричен тек'!D15</f>
        <v>0</v>
      </c>
    </row>
    <row r="15" spans="1:4" ht="16.5" customHeight="1" thickTop="1" thickBot="1" x14ac:dyDescent="0.25">
      <c r="A15" s="157" t="s">
        <v>72</v>
      </c>
      <c r="B15" s="158">
        <f>'Паричен тек'!B16</f>
        <v>0</v>
      </c>
      <c r="C15" s="158">
        <f>'Паричен тек'!C16</f>
        <v>0</v>
      </c>
      <c r="D15" s="158">
        <f>'Паричен тек'!D16</f>
        <v>0</v>
      </c>
    </row>
    <row r="16" spans="1:4" ht="16.5" customHeight="1" thickTop="1" thickBot="1" x14ac:dyDescent="0.25">
      <c r="A16" s="157" t="s">
        <v>73</v>
      </c>
      <c r="B16" s="158">
        <f>'Паричен тек'!B17</f>
        <v>-42674</v>
      </c>
      <c r="C16" s="158">
        <f>'Паричен тек'!C17</f>
        <v>26834</v>
      </c>
      <c r="D16" s="158">
        <f>'Паричен тек'!D17</f>
        <v>0</v>
      </c>
    </row>
    <row r="17" spans="1:4" ht="16.5" customHeight="1" thickTop="1" thickBot="1" x14ac:dyDescent="0.25">
      <c r="A17" s="157" t="s">
        <v>223</v>
      </c>
      <c r="B17" s="158">
        <f>'Паричен тек'!B18</f>
        <v>-199</v>
      </c>
      <c r="C17" s="158">
        <f>'Паричен тек'!C18</f>
        <v>-2680</v>
      </c>
      <c r="D17" s="158">
        <f>'Паричен тек'!D18</f>
        <v>0</v>
      </c>
    </row>
    <row r="18" spans="1:4" ht="16.5" customHeight="1" thickTop="1" thickBot="1" x14ac:dyDescent="0.25">
      <c r="A18" s="157" t="s">
        <v>74</v>
      </c>
      <c r="B18" s="158">
        <f>'Паричен тек'!B19</f>
        <v>50868</v>
      </c>
      <c r="C18" s="158">
        <f>'Паричен тек'!C19</f>
        <v>-51452</v>
      </c>
      <c r="D18" s="158">
        <f>'Паричен тек'!D19</f>
        <v>-101.14806951324996</v>
      </c>
    </row>
    <row r="19" spans="1:4" ht="16.5" customHeight="1" thickTop="1" thickBot="1" x14ac:dyDescent="0.25">
      <c r="A19" s="157" t="s">
        <v>75</v>
      </c>
      <c r="B19" s="158">
        <f>'Паричен тек'!B20</f>
        <v>0</v>
      </c>
      <c r="C19" s="158">
        <f>'Паричен тек'!C20</f>
        <v>0</v>
      </c>
      <c r="D19" s="158">
        <f>'Паричен тек'!D20</f>
        <v>0</v>
      </c>
    </row>
    <row r="20" spans="1:4" ht="16.5" customHeight="1" thickTop="1" thickBot="1" x14ac:dyDescent="0.25">
      <c r="A20" s="157" t="s">
        <v>91</v>
      </c>
      <c r="B20" s="158">
        <f>'Паричен тек'!B21</f>
        <v>142277</v>
      </c>
      <c r="C20" s="158">
        <f>'Паричен тек'!C21</f>
        <v>172946</v>
      </c>
      <c r="D20" s="158">
        <f>'Паричен тек'!D21</f>
        <v>121.55583825917049</v>
      </c>
    </row>
    <row r="21" spans="1:4" ht="16.5" customHeight="1" thickTop="1" thickBot="1" x14ac:dyDescent="0.25">
      <c r="A21" s="157" t="s">
        <v>222</v>
      </c>
      <c r="B21" s="158">
        <f>'Паричен тек'!B22</f>
        <v>8014</v>
      </c>
      <c r="C21" s="158">
        <f>'Паричен тек'!C22</f>
        <v>-4113</v>
      </c>
      <c r="D21" s="158">
        <f>'Паричен тек'!D22</f>
        <v>-51.322685300723734</v>
      </c>
    </row>
    <row r="22" spans="1:4" ht="16.5" customHeight="1" thickTop="1" thickBot="1" x14ac:dyDescent="0.25">
      <c r="A22" s="157" t="s">
        <v>76</v>
      </c>
      <c r="B22" s="158">
        <f>'Паричен тек'!B23</f>
        <v>0</v>
      </c>
      <c r="C22" s="158">
        <f>'Паричен тек'!C23</f>
        <v>0</v>
      </c>
      <c r="D22" s="158">
        <f>'Паричен тек'!D23</f>
        <v>0</v>
      </c>
    </row>
    <row r="23" spans="1:4" ht="16.5" customHeight="1" thickTop="1" thickBot="1" x14ac:dyDescent="0.25">
      <c r="A23" s="157" t="s">
        <v>77</v>
      </c>
      <c r="B23" s="158">
        <f>'Паричен тек'!B24</f>
        <v>0</v>
      </c>
      <c r="C23" s="158">
        <f>'Паричен тек'!C24</f>
        <v>0</v>
      </c>
      <c r="D23" s="158">
        <f>'Паричен тек'!D24</f>
        <v>0</v>
      </c>
    </row>
    <row r="24" spans="1:4" ht="16.5" customHeight="1" thickTop="1" thickBot="1" x14ac:dyDescent="0.25">
      <c r="A24" s="157" t="s">
        <v>41</v>
      </c>
      <c r="B24" s="158">
        <f>'Паричен тек'!B25</f>
        <v>0</v>
      </c>
      <c r="C24" s="158">
        <f>'Паричен тек'!C25</f>
        <v>0</v>
      </c>
      <c r="D24" s="158">
        <f>'Паричен тек'!D25</f>
        <v>0</v>
      </c>
    </row>
    <row r="25" spans="1:4" ht="16.5" customHeight="1" thickTop="1" thickBot="1" x14ac:dyDescent="0.25">
      <c r="A25" s="157" t="s">
        <v>78</v>
      </c>
      <c r="B25" s="158">
        <f>'Паричен тек'!B26</f>
        <v>0</v>
      </c>
      <c r="C25" s="158">
        <f>'Паричен тек'!C26</f>
        <v>0</v>
      </c>
      <c r="D25" s="158">
        <f>'Паричен тек'!D26</f>
        <v>0</v>
      </c>
    </row>
    <row r="26" spans="1:4" ht="16.5" customHeight="1" thickTop="1" thickBot="1" x14ac:dyDescent="0.25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 x14ac:dyDescent="0.25">
      <c r="A27" s="157" t="s">
        <v>84</v>
      </c>
      <c r="B27" s="158">
        <f>'Паричен тек'!B28</f>
        <v>0</v>
      </c>
      <c r="C27" s="158">
        <f>'Паричен тек'!C28</f>
        <v>0</v>
      </c>
      <c r="D27" s="158">
        <f>'Паричен тек'!D28</f>
        <v>0</v>
      </c>
    </row>
    <row r="28" spans="1:4" ht="21.75" customHeight="1" thickTop="1" thickBot="1" x14ac:dyDescent="0.25">
      <c r="A28" s="153" t="s">
        <v>42</v>
      </c>
      <c r="B28" s="154">
        <f>'Паричен тек'!B29</f>
        <v>-705516</v>
      </c>
      <c r="C28" s="154">
        <f>'Паричен тек'!C29</f>
        <v>-131258</v>
      </c>
      <c r="D28" s="154">
        <f>'Паричен тек'!D29</f>
        <v>0</v>
      </c>
    </row>
    <row r="29" spans="1:4" ht="17.25" customHeight="1" thickTop="1" thickBot="1" x14ac:dyDescent="0.25">
      <c r="A29" s="157" t="s">
        <v>81</v>
      </c>
      <c r="B29" s="158">
        <f>'Паричен тек'!B30</f>
        <v>-678827</v>
      </c>
      <c r="C29" s="158">
        <f>'Паричен тек'!C30</f>
        <v>-109346</v>
      </c>
      <c r="D29" s="158">
        <f>'Паричен тек'!D30</f>
        <v>0</v>
      </c>
    </row>
    <row r="30" spans="1:4" ht="27.75" customHeight="1" thickTop="1" thickBot="1" x14ac:dyDescent="0.25">
      <c r="A30" s="157" t="s">
        <v>82</v>
      </c>
      <c r="B30" s="158">
        <f>'Паричен тек'!B31</f>
        <v>0</v>
      </c>
      <c r="C30" s="158">
        <f>'Паричен тек'!C31</f>
        <v>0</v>
      </c>
      <c r="D30" s="158">
        <f>'Паричен тек'!D31</f>
        <v>0</v>
      </c>
    </row>
    <row r="31" spans="1:4" ht="30.75" customHeight="1" thickTop="1" thickBot="1" x14ac:dyDescent="0.25">
      <c r="A31" s="157" t="s">
        <v>95</v>
      </c>
      <c r="B31" s="158">
        <f>'Паричен тек'!B32</f>
        <v>0</v>
      </c>
      <c r="C31" s="158">
        <f>'Паричен тек'!C32</f>
        <v>0</v>
      </c>
      <c r="D31" s="158">
        <f>'Паричен тек'!D32</f>
        <v>0</v>
      </c>
    </row>
    <row r="32" spans="1:4" ht="27.75" customHeight="1" thickTop="1" thickBot="1" x14ac:dyDescent="0.25">
      <c r="A32" s="157" t="s">
        <v>96</v>
      </c>
      <c r="B32" s="158">
        <f>'Паричен тек'!B33</f>
        <v>-26689</v>
      </c>
      <c r="C32" s="158">
        <f>'Паричен тек'!C33</f>
        <v>-21912</v>
      </c>
      <c r="D32" s="158">
        <f>'Паричен тек'!D33</f>
        <v>0</v>
      </c>
    </row>
    <row r="33" spans="1:4" ht="30" customHeight="1" thickTop="1" thickBot="1" x14ac:dyDescent="0.25">
      <c r="A33" s="157" t="s">
        <v>105</v>
      </c>
      <c r="B33" s="158">
        <f>'Паричен тек'!B34</f>
        <v>0</v>
      </c>
      <c r="C33" s="158">
        <f>'Паричен тек'!C34</f>
        <v>0</v>
      </c>
      <c r="D33" s="158">
        <f>'Паричен тек'!D34</f>
        <v>0</v>
      </c>
    </row>
    <row r="34" spans="1:4" ht="31.5" customHeight="1" thickTop="1" thickBot="1" x14ac:dyDescent="0.25">
      <c r="A34" s="157" t="s">
        <v>106</v>
      </c>
      <c r="B34" s="158">
        <f>'Паричен тек'!B35</f>
        <v>0</v>
      </c>
      <c r="C34" s="158">
        <f>'Паричен тек'!C35</f>
        <v>0</v>
      </c>
      <c r="D34" s="158">
        <f>'Паричен тек'!D35</f>
        <v>0</v>
      </c>
    </row>
    <row r="35" spans="1:4" ht="16.5" customHeight="1" thickTop="1" thickBot="1" x14ac:dyDescent="0.25">
      <c r="A35" s="157" t="s">
        <v>76</v>
      </c>
      <c r="B35" s="158">
        <f>'Паричен тек'!B36</f>
        <v>0</v>
      </c>
      <c r="C35" s="158">
        <f>'Паричен тек'!C36</f>
        <v>0</v>
      </c>
      <c r="D35" s="158">
        <f>'Паричен тек'!D36</f>
        <v>0</v>
      </c>
    </row>
    <row r="36" spans="1:4" ht="16.5" customHeight="1" thickTop="1" thickBot="1" x14ac:dyDescent="0.25">
      <c r="A36" s="157" t="s">
        <v>77</v>
      </c>
      <c r="B36" s="158">
        <f>'Паричен тек'!B37</f>
        <v>0</v>
      </c>
      <c r="C36" s="158">
        <f>'Паричен тек'!C37</f>
        <v>0</v>
      </c>
      <c r="D36" s="158">
        <f>'Паричен тек'!D37</f>
        <v>0</v>
      </c>
    </row>
    <row r="37" spans="1:4" ht="16.5" customHeight="1" thickTop="1" thickBot="1" x14ac:dyDescent="0.25">
      <c r="A37" s="157" t="s">
        <v>83</v>
      </c>
      <c r="B37" s="158">
        <f>'Паричен тек'!B38</f>
        <v>0</v>
      </c>
      <c r="C37" s="158">
        <f>'Паричен тек'!C38</f>
        <v>0</v>
      </c>
      <c r="D37" s="158">
        <f>'Паричен тек'!D38</f>
        <v>0</v>
      </c>
    </row>
    <row r="38" spans="1:4" ht="16.5" customHeight="1" thickTop="1" thickBot="1" x14ac:dyDescent="0.25">
      <c r="A38" s="153" t="s">
        <v>43</v>
      </c>
      <c r="B38" s="154">
        <f>'Паричен тек'!B39</f>
        <v>556055</v>
      </c>
      <c r="C38" s="154">
        <f>'Паричен тек'!C39</f>
        <v>-33964</v>
      </c>
      <c r="D38" s="154">
        <f>'Паричен тек'!D39</f>
        <v>-6.1080288820350503</v>
      </c>
    </row>
    <row r="39" spans="1:4" ht="16.5" customHeight="1" thickTop="1" thickBot="1" x14ac:dyDescent="0.25">
      <c r="A39" s="157" t="s">
        <v>85</v>
      </c>
      <c r="B39" s="158">
        <f>'Паричен тек'!B40</f>
        <v>-5931</v>
      </c>
      <c r="C39" s="158">
        <f>'Паричен тек'!C40</f>
        <v>-11123</v>
      </c>
      <c r="D39" s="158">
        <f>'Паричен тек'!D40</f>
        <v>0</v>
      </c>
    </row>
    <row r="40" spans="1:4" ht="16.5" customHeight="1" thickTop="1" thickBot="1" x14ac:dyDescent="0.25">
      <c r="A40" s="157" t="s">
        <v>86</v>
      </c>
      <c r="B40" s="158">
        <f>'Паричен тек'!B41</f>
        <v>561986</v>
      </c>
      <c r="C40" s="158">
        <f>'Паричен тек'!C41</f>
        <v>-22841</v>
      </c>
      <c r="D40" s="158">
        <f>'Паричен тек'!D41</f>
        <v>-4.0643361222521559</v>
      </c>
    </row>
    <row r="41" spans="1:4" ht="30.75" customHeight="1" thickTop="1" thickBot="1" x14ac:dyDescent="0.25">
      <c r="A41" s="157" t="s">
        <v>88</v>
      </c>
      <c r="B41" s="158">
        <f>'Паричен тек'!B42</f>
        <v>0</v>
      </c>
      <c r="C41" s="158">
        <f>'Паричен тек'!C42</f>
        <v>0</v>
      </c>
      <c r="D41" s="158">
        <f>'Паричен тек'!D42</f>
        <v>0</v>
      </c>
    </row>
    <row r="42" spans="1:4" ht="16.5" customHeight="1" thickTop="1" thickBot="1" x14ac:dyDescent="0.25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 x14ac:dyDescent="0.25">
      <c r="A43" s="157" t="s">
        <v>87</v>
      </c>
      <c r="B43" s="158">
        <f>'Паричен тек'!B44</f>
        <v>0</v>
      </c>
      <c r="C43" s="158">
        <f>'Паричен тек'!C44</f>
        <v>0</v>
      </c>
      <c r="D43" s="158">
        <f>'Паричен тек'!D44</f>
        <v>0</v>
      </c>
    </row>
    <row r="44" spans="1:4" ht="16.5" customHeight="1" thickTop="1" thickBot="1" x14ac:dyDescent="0.25">
      <c r="A44" s="157" t="s">
        <v>44</v>
      </c>
      <c r="B44" s="158">
        <f>'Паричен тек'!B45</f>
        <v>0</v>
      </c>
      <c r="C44" s="158">
        <f>'Паричен тек'!C45</f>
        <v>0</v>
      </c>
      <c r="D44" s="158">
        <f>'Паричен тек'!D45</f>
        <v>0</v>
      </c>
    </row>
    <row r="45" spans="1:4" ht="27.75" customHeight="1" thickTop="1" thickBot="1" x14ac:dyDescent="0.25">
      <c r="A45" s="157" t="s">
        <v>89</v>
      </c>
      <c r="B45" s="158">
        <f>'Паричен тек'!B46</f>
        <v>0</v>
      </c>
      <c r="C45" s="158">
        <f>'Паричен тек'!C46</f>
        <v>0</v>
      </c>
      <c r="D45" s="158">
        <f>'Паричен тек'!D46</f>
        <v>0</v>
      </c>
    </row>
    <row r="46" spans="1:4" ht="16.5" customHeight="1" thickTop="1" thickBot="1" x14ac:dyDescent="0.25">
      <c r="A46" s="153" t="s">
        <v>45</v>
      </c>
      <c r="B46" s="154">
        <f>'Паричен тек'!B47</f>
        <v>-36053</v>
      </c>
      <c r="C46" s="154">
        <f>'Паричен тек'!C47</f>
        <v>-2064</v>
      </c>
      <c r="D46" s="154">
        <f>'Паричен тек'!D47</f>
        <v>0</v>
      </c>
    </row>
    <row r="47" spans="1:4" ht="16.5" customHeight="1" thickTop="1" thickBot="1" x14ac:dyDescent="0.25">
      <c r="A47" s="157" t="s">
        <v>46</v>
      </c>
      <c r="B47" s="158">
        <f>'Паричен тек'!B48</f>
        <v>57512</v>
      </c>
      <c r="C47" s="158">
        <f>'Паричен тек'!C48</f>
        <v>21459</v>
      </c>
      <c r="D47" s="158">
        <f>'Паричен тек'!D48</f>
        <v>37.312213103352342</v>
      </c>
    </row>
    <row r="48" spans="1:4" ht="16.5" customHeight="1" thickTop="1" thickBot="1" x14ac:dyDescent="0.25">
      <c r="A48" s="153" t="s">
        <v>225</v>
      </c>
      <c r="B48" s="154">
        <f>'Паричен тек'!B49</f>
        <v>21459</v>
      </c>
      <c r="C48" s="154">
        <f>'Паричен тек'!C49</f>
        <v>19395</v>
      </c>
      <c r="D48" s="154">
        <f>'Паричен тек'!D49</f>
        <v>90.381658045575293</v>
      </c>
    </row>
    <row r="49" spans="1:4" ht="13.5" thickTop="1" x14ac:dyDescent="0.2">
      <c r="A49" s="159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32" t="s">
        <v>239</v>
      </c>
      <c r="B1" s="133" t="str">
        <f>'ФИ-Почетна'!$C$20</f>
        <v>не</v>
      </c>
      <c r="C1" s="5"/>
      <c r="D1" s="5"/>
      <c r="E1" s="160" t="s">
        <v>30</v>
      </c>
      <c r="F1" s="212" t="str">
        <f>'ФИ-Почетна'!$C$22</f>
        <v>01.01 - 31.12</v>
      </c>
      <c r="G1" s="212"/>
    </row>
    <row r="2" spans="1:7" ht="12.75" customHeight="1" x14ac:dyDescent="0.2">
      <c r="A2" s="161" t="s">
        <v>136</v>
      </c>
      <c r="B2" s="231" t="str">
        <f>'ФИ-Почетна'!$C$18</f>
        <v>Витаминка АД Прилеп</v>
      </c>
      <c r="C2" s="232"/>
      <c r="D2" s="232"/>
      <c r="E2" s="160" t="s">
        <v>327</v>
      </c>
      <c r="F2" s="213">
        <f>'ФИ-Почетна'!$C$23</f>
        <v>2019</v>
      </c>
      <c r="G2" s="213"/>
    </row>
    <row r="3" spans="1:7" ht="28.5" customHeight="1" x14ac:dyDescent="0.2">
      <c r="A3" s="211" t="s">
        <v>219</v>
      </c>
      <c r="B3" s="211"/>
      <c r="C3" s="211"/>
      <c r="D3" s="211"/>
      <c r="E3" s="211"/>
      <c r="F3" s="211"/>
      <c r="G3" s="211"/>
    </row>
    <row r="4" spans="1:7" ht="15.75" customHeight="1" x14ac:dyDescent="0.2">
      <c r="A4" s="5"/>
      <c r="B4" s="162"/>
      <c r="C4" s="162"/>
      <c r="D4" s="162"/>
      <c r="E4" s="5"/>
      <c r="F4" s="230" t="s">
        <v>35</v>
      </c>
      <c r="G4" s="230"/>
    </row>
    <row r="5" spans="1:7" ht="30" customHeight="1" x14ac:dyDescent="0.2">
      <c r="A5" s="228" t="s">
        <v>137</v>
      </c>
      <c r="B5" s="215" t="s">
        <v>230</v>
      </c>
      <c r="C5" s="215"/>
      <c r="D5" s="215"/>
      <c r="E5" s="215"/>
      <c r="F5" s="215" t="s">
        <v>140</v>
      </c>
      <c r="G5" s="215" t="s">
        <v>141</v>
      </c>
    </row>
    <row r="6" spans="1:7" s="14" customFormat="1" ht="27.75" customHeight="1" x14ac:dyDescent="0.2">
      <c r="A6" s="229"/>
      <c r="B6" s="163" t="s">
        <v>231</v>
      </c>
      <c r="C6" s="163" t="s">
        <v>138</v>
      </c>
      <c r="D6" s="163" t="s">
        <v>232</v>
      </c>
      <c r="E6" s="163" t="s">
        <v>139</v>
      </c>
      <c r="F6" s="215"/>
      <c r="G6" s="215"/>
    </row>
    <row r="7" spans="1:7" x14ac:dyDescent="0.2">
      <c r="A7" s="16" t="s">
        <v>157</v>
      </c>
      <c r="B7" s="164">
        <f>Капитал!B9</f>
        <v>248771</v>
      </c>
      <c r="C7" s="164">
        <f>Капитал!C9</f>
        <v>-8649</v>
      </c>
      <c r="D7" s="164">
        <f>Капитал!D9</f>
        <v>236761</v>
      </c>
      <c r="E7" s="164">
        <f>Капитал!E9</f>
        <v>443752</v>
      </c>
      <c r="F7" s="164">
        <f>Капитал!F9</f>
        <v>0</v>
      </c>
      <c r="G7" s="21">
        <f>Капитал!G9</f>
        <v>920635</v>
      </c>
    </row>
    <row r="8" spans="1:7" x14ac:dyDescent="0.2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 x14ac:dyDescent="0.2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 x14ac:dyDescent="0.2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 x14ac:dyDescent="0.2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 x14ac:dyDescent="0.2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51717</v>
      </c>
      <c r="F12" s="166">
        <f>Капитал!F14</f>
        <v>0</v>
      </c>
      <c r="G12" s="21">
        <f>Капитал!G14</f>
        <v>51717</v>
      </c>
    </row>
    <row r="13" spans="1:7" x14ac:dyDescent="0.2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16431</v>
      </c>
      <c r="E13" s="166">
        <f>Капитал!E15</f>
        <v>-16431</v>
      </c>
      <c r="F13" s="166">
        <f>Капитал!F15</f>
        <v>0</v>
      </c>
      <c r="G13" s="21">
        <f>Капитал!G15</f>
        <v>0</v>
      </c>
    </row>
    <row r="14" spans="1:7" ht="25.5" x14ac:dyDescent="0.2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-13145</v>
      </c>
      <c r="F14" s="166">
        <f>Капитал!F16</f>
        <v>0</v>
      </c>
      <c r="G14" s="21">
        <f>Капитал!G16</f>
        <v>-13145</v>
      </c>
    </row>
    <row r="15" spans="1:7" ht="25.5" x14ac:dyDescent="0.2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-3286</v>
      </c>
      <c r="F15" s="166">
        <f>Капитал!F17</f>
        <v>0</v>
      </c>
      <c r="G15" s="21">
        <f>Капитал!G17</f>
        <v>-3286</v>
      </c>
    </row>
    <row r="16" spans="1:7" x14ac:dyDescent="0.2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10501</v>
      </c>
      <c r="E16" s="166">
        <f>Капитал!E18</f>
        <v>0</v>
      </c>
      <c r="F16" s="166">
        <f>Капитал!F18</f>
        <v>0</v>
      </c>
      <c r="G16" s="21">
        <f>Капитал!G18</f>
        <v>10501</v>
      </c>
    </row>
    <row r="17" spans="1:7" x14ac:dyDescent="0.2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 x14ac:dyDescent="0.2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0</v>
      </c>
      <c r="E18" s="166">
        <f>Капитал!E20</f>
        <v>0</v>
      </c>
      <c r="F18" s="166">
        <f>Капитал!F20</f>
        <v>0</v>
      </c>
      <c r="G18" s="21">
        <f>Капитал!G20</f>
        <v>0</v>
      </c>
    </row>
    <row r="19" spans="1:7" ht="25.5" x14ac:dyDescent="0.2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0</v>
      </c>
      <c r="E19" s="166">
        <f>Капитал!E21</f>
        <v>0</v>
      </c>
      <c r="F19" s="166">
        <f>Капитал!F21</f>
        <v>0</v>
      </c>
      <c r="G19" s="21">
        <f>Капитал!G21</f>
        <v>0</v>
      </c>
    </row>
    <row r="20" spans="1:7" ht="25.5" x14ac:dyDescent="0.2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 x14ac:dyDescent="0.2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 x14ac:dyDescent="0.2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 x14ac:dyDescent="0.2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 x14ac:dyDescent="0.2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0</v>
      </c>
      <c r="E24" s="166">
        <f>Капитал!E26</f>
        <v>0</v>
      </c>
      <c r="F24" s="166">
        <f>Капитал!F26</f>
        <v>0</v>
      </c>
      <c r="G24" s="21">
        <f>Капитал!G26</f>
        <v>0</v>
      </c>
    </row>
    <row r="25" spans="1:7" ht="15.75" customHeight="1" thickBot="1" x14ac:dyDescent="0.25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0</v>
      </c>
      <c r="E25" s="168">
        <f>Капитал!E27</f>
        <v>0</v>
      </c>
      <c r="F25" s="168">
        <f>Капитал!F27</f>
        <v>0</v>
      </c>
      <c r="G25" s="21">
        <f>Капитал!G27</f>
        <v>0</v>
      </c>
    </row>
    <row r="26" spans="1:7" ht="14.25" thickTop="1" thickBot="1" x14ac:dyDescent="0.25">
      <c r="A26" s="20" t="s">
        <v>156</v>
      </c>
      <c r="B26" s="22">
        <f>Капитал!B28</f>
        <v>248771</v>
      </c>
      <c r="C26" s="22">
        <f>Капитал!C28</f>
        <v>-8649</v>
      </c>
      <c r="D26" s="22">
        <f>Капитал!D28</f>
        <v>263693</v>
      </c>
      <c r="E26" s="22">
        <f>Капитал!E28</f>
        <v>462607</v>
      </c>
      <c r="F26" s="22">
        <f>Капитал!F28</f>
        <v>0</v>
      </c>
      <c r="G26" s="22">
        <f>Капитал!G28</f>
        <v>966422</v>
      </c>
    </row>
    <row r="27" spans="1:7" ht="13.5" thickTop="1" x14ac:dyDescent="0.2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 x14ac:dyDescent="0.2">
      <c r="A28" s="165" t="s">
        <v>142</v>
      </c>
      <c r="B28" s="166">
        <f>Капитал!B30</f>
        <v>0</v>
      </c>
      <c r="C28" s="166">
        <f>Капитал!C30</f>
        <v>-3237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-3237</v>
      </c>
    </row>
    <row r="29" spans="1:7" x14ac:dyDescent="0.2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 x14ac:dyDescent="0.2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 x14ac:dyDescent="0.2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17368</v>
      </c>
      <c r="F31" s="166">
        <f>Капитал!F33</f>
        <v>0</v>
      </c>
      <c r="G31" s="23">
        <f>Капитал!G33</f>
        <v>17368</v>
      </c>
    </row>
    <row r="32" spans="1:7" x14ac:dyDescent="0.2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31177</v>
      </c>
      <c r="E32" s="166">
        <f>Капитал!E34</f>
        <v>-31177</v>
      </c>
      <c r="F32" s="166">
        <f>Капитал!F34</f>
        <v>0</v>
      </c>
      <c r="G32" s="23">
        <f>Капитал!G34</f>
        <v>0</v>
      </c>
    </row>
    <row r="33" spans="1:7" ht="25.5" x14ac:dyDescent="0.2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-16421</v>
      </c>
      <c r="F33" s="166">
        <f>Капитал!F35</f>
        <v>0</v>
      </c>
      <c r="G33" s="23">
        <f>Капитал!G35</f>
        <v>-16421</v>
      </c>
    </row>
    <row r="34" spans="1:7" ht="25.5" x14ac:dyDescent="0.2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-4120</v>
      </c>
      <c r="F34" s="166">
        <f>Капитал!F36</f>
        <v>0</v>
      </c>
      <c r="G34" s="23">
        <f>Капитал!G36</f>
        <v>-4120</v>
      </c>
    </row>
    <row r="35" spans="1:7" x14ac:dyDescent="0.2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12655</v>
      </c>
      <c r="E35" s="166">
        <f>Капитал!E37</f>
        <v>0</v>
      </c>
      <c r="F35" s="166">
        <f>Капитал!F37</f>
        <v>0</v>
      </c>
      <c r="G35" s="23">
        <f>Капитал!G37</f>
        <v>12655</v>
      </c>
    </row>
    <row r="36" spans="1:7" x14ac:dyDescent="0.2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 x14ac:dyDescent="0.2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0</v>
      </c>
      <c r="E37" s="166">
        <f>Капитал!E39</f>
        <v>0</v>
      </c>
      <c r="F37" s="166">
        <f>Капитал!F39</f>
        <v>0</v>
      </c>
      <c r="G37" s="23">
        <f>Капитал!G39</f>
        <v>0</v>
      </c>
    </row>
    <row r="38" spans="1:7" ht="25.5" x14ac:dyDescent="0.2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5.5" x14ac:dyDescent="0.2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 x14ac:dyDescent="0.2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 x14ac:dyDescent="0.2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 x14ac:dyDescent="0.2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 x14ac:dyDescent="0.2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0</v>
      </c>
      <c r="E43" s="166">
        <f>Капитал!E45</f>
        <v>0</v>
      </c>
      <c r="F43" s="166">
        <f>Капитал!F45</f>
        <v>0</v>
      </c>
      <c r="G43" s="23">
        <f>Капитал!G45</f>
        <v>0</v>
      </c>
    </row>
    <row r="44" spans="1:7" ht="15.75" customHeight="1" thickBot="1" x14ac:dyDescent="0.25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0</v>
      </c>
      <c r="E44" s="168">
        <f>Капитал!E46</f>
        <v>0</v>
      </c>
      <c r="F44" s="168">
        <f>Капитал!F46</f>
        <v>0</v>
      </c>
      <c r="G44" s="23">
        <f>Капитал!G46</f>
        <v>0</v>
      </c>
    </row>
    <row r="45" spans="1:7" ht="14.25" thickTop="1" thickBot="1" x14ac:dyDescent="0.25">
      <c r="A45" s="20" t="s">
        <v>158</v>
      </c>
      <c r="B45" s="22">
        <f>Капитал!B47</f>
        <v>248771</v>
      </c>
      <c r="C45" s="22">
        <f>Капитал!C47</f>
        <v>-11886</v>
      </c>
      <c r="D45" s="22">
        <f>Капитал!D47</f>
        <v>307525</v>
      </c>
      <c r="E45" s="22">
        <f>Капитал!E47</f>
        <v>428257</v>
      </c>
      <c r="F45" s="22">
        <f>Капитал!F47</f>
        <v>0</v>
      </c>
      <c r="G45" s="22">
        <f>Капитал!G47</f>
        <v>972667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vsanja</cp:lastModifiedBy>
  <cp:lastPrinted>2020-03-12T07:23:37Z</cp:lastPrinted>
  <dcterms:created xsi:type="dcterms:W3CDTF">2008-02-12T15:15:13Z</dcterms:created>
  <dcterms:modified xsi:type="dcterms:W3CDTF">2020-03-12T07:32:17Z</dcterms:modified>
</cp:coreProperties>
</file>