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B44F" lockStructure="1"/>
  <bookViews>
    <workbookView xWindow="14250" yWindow="165" windowWidth="14775" windowHeight="11025" tabRatio="848" activeTab="4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5621"/>
</workbook>
</file>

<file path=xl/calcChain.xml><?xml version="1.0" encoding="utf-8"?>
<calcChain xmlns="http://schemas.openxmlformats.org/spreadsheetml/2006/main">
  <c r="D53" i="25" l="1"/>
  <c r="D54" i="25"/>
  <c r="D55" i="25"/>
  <c r="D56" i="25"/>
  <c r="D24" i="7" l="1"/>
  <c r="D25" i="7"/>
  <c r="D26" i="7"/>
  <c r="D27" i="7"/>
  <c r="D28" i="7"/>
  <c r="D18" i="7"/>
  <c r="D19" i="7"/>
  <c r="D20" i="7"/>
  <c r="D21" i="7"/>
  <c r="D22" i="7"/>
  <c r="D15" i="7"/>
  <c r="D16" i="7"/>
  <c r="D31" i="7"/>
  <c r="D32" i="7"/>
  <c r="D33" i="7"/>
  <c r="D34" i="7"/>
  <c r="D35" i="7"/>
  <c r="D36" i="7"/>
  <c r="D37" i="7"/>
  <c r="D38" i="7"/>
  <c r="B51" i="25" l="1"/>
  <c r="C51" i="25"/>
  <c r="B19" i="25"/>
  <c r="G41" i="12"/>
  <c r="G9" i="12"/>
  <c r="B43" i="25"/>
  <c r="B37" i="25"/>
  <c r="B27" i="25"/>
  <c r="B13" i="25"/>
  <c r="B42" i="25" l="1"/>
  <c r="B56" i="25" s="1"/>
  <c r="B11" i="25"/>
  <c r="B34" i="25" s="1"/>
  <c r="C9" i="7" l="1"/>
  <c r="C8" i="6" s="1"/>
  <c r="B9" i="7"/>
  <c r="B29" i="7"/>
  <c r="C29" i="7"/>
  <c r="C28" i="6" s="1"/>
  <c r="B8" i="24"/>
  <c r="B24" i="24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D57" i="25"/>
  <c r="D54" i="24" s="1"/>
  <c r="D52" i="24"/>
  <c r="D51" i="24"/>
  <c r="D50" i="24"/>
  <c r="D52" i="25"/>
  <c r="D49" i="24" s="1"/>
  <c r="C48" i="24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0" i="24"/>
  <c r="D41" i="25"/>
  <c r="D38" i="24" s="1"/>
  <c r="D40" i="25"/>
  <c r="D37" i="24" s="1"/>
  <c r="D39" i="25"/>
  <c r="D36" i="24" s="1"/>
  <c r="D38" i="25"/>
  <c r="D35" i="24" s="1"/>
  <c r="C37" i="25"/>
  <c r="C34" i="24" s="1"/>
  <c r="B34" i="24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D13" i="25" s="1"/>
  <c r="D10" i="24" s="1"/>
  <c r="D12" i="25"/>
  <c r="D9" i="24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0"/>
  <c r="C12" i="20"/>
  <c r="B28" i="12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0" i="6"/>
  <c r="D31" i="6"/>
  <c r="D32" i="6"/>
  <c r="D33" i="6"/>
  <c r="D34" i="6"/>
  <c r="D35" i="6"/>
  <c r="D36" i="6"/>
  <c r="D37" i="6"/>
  <c r="D12" i="7"/>
  <c r="D11" i="6" s="1"/>
  <c r="D13" i="7"/>
  <c r="D12" i="6" s="1"/>
  <c r="D14" i="7"/>
  <c r="D13" i="6" s="1"/>
  <c r="D14" i="6"/>
  <c r="D15" i="6"/>
  <c r="D17" i="7"/>
  <c r="D16" i="6" s="1"/>
  <c r="D17" i="6"/>
  <c r="D18" i="6"/>
  <c r="D19" i="6"/>
  <c r="D20" i="6"/>
  <c r="D21" i="6"/>
  <c r="D23" i="7"/>
  <c r="D22" i="6" s="1"/>
  <c r="D23" i="6"/>
  <c r="D24" i="6"/>
  <c r="D25" i="6"/>
  <c r="D27" i="6"/>
  <c r="D10" i="7"/>
  <c r="D9" i="6" s="1"/>
  <c r="B39" i="7"/>
  <c r="B38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7" i="13"/>
  <c r="G11" i="12"/>
  <c r="G9" i="13" s="1"/>
  <c r="G12" i="12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/>
  <c r="G27" i="12"/>
  <c r="G25" i="13" s="1"/>
  <c r="C28" i="12"/>
  <c r="D28" i="12"/>
  <c r="E28" i="12"/>
  <c r="F28" i="12"/>
  <c r="F26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39" i="13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B16" i="24"/>
  <c r="B10" i="24"/>
  <c r="C54" i="24"/>
  <c r="C47" i="7" l="1"/>
  <c r="C49" i="7" s="1"/>
  <c r="G28" i="12"/>
  <c r="G26" i="13" s="1"/>
  <c r="C16" i="24"/>
  <c r="C11" i="25"/>
  <c r="C8" i="24" s="1"/>
  <c r="D39" i="7"/>
  <c r="D38" i="6" s="1"/>
  <c r="D9" i="7"/>
  <c r="D8" i="6" s="1"/>
  <c r="B47" i="7"/>
  <c r="B49" i="7" s="1"/>
  <c r="F45" i="13"/>
  <c r="F47" i="12"/>
  <c r="C26" i="13"/>
  <c r="C47" i="12"/>
  <c r="C45" i="13" s="1"/>
  <c r="D11" i="22"/>
  <c r="D11" i="20" s="1"/>
  <c r="E33" i="22"/>
  <c r="E33" i="20" s="1"/>
  <c r="C38" i="6"/>
  <c r="E26" i="13"/>
  <c r="E47" i="12"/>
  <c r="E45" i="13" s="1"/>
  <c r="D26" i="13"/>
  <c r="D47" i="12"/>
  <c r="D45" i="13" s="1"/>
  <c r="B26" i="13"/>
  <c r="B47" i="12"/>
  <c r="B45" i="13" s="1"/>
  <c r="C42" i="25"/>
  <c r="C39" i="24" s="1"/>
  <c r="D43" i="25"/>
  <c r="D40" i="24" s="1"/>
  <c r="C10" i="24"/>
  <c r="B48" i="24"/>
  <c r="C40" i="24"/>
  <c r="D19" i="25"/>
  <c r="D16" i="24" s="1"/>
  <c r="G10" i="13"/>
  <c r="B8" i="6"/>
  <c r="D37" i="25"/>
  <c r="D34" i="24" s="1"/>
  <c r="E37" i="22"/>
  <c r="E37" i="20" s="1"/>
  <c r="E12" i="22"/>
  <c r="E12" i="20" s="1"/>
  <c r="C11" i="22"/>
  <c r="B39" i="24"/>
  <c r="D51" i="25"/>
  <c r="D48" i="24" s="1"/>
  <c r="B31" i="24"/>
  <c r="D27" i="25"/>
  <c r="D24" i="24" s="1"/>
  <c r="E20" i="22"/>
  <c r="E20" i="20" s="1"/>
  <c r="C56" i="25" l="1"/>
  <c r="C53" i="24" s="1"/>
  <c r="D32" i="22"/>
  <c r="D32" i="20" s="1"/>
  <c r="C46" i="6"/>
  <c r="D42" i="25"/>
  <c r="D39" i="24" s="1"/>
  <c r="C48" i="6"/>
  <c r="C34" i="25"/>
  <c r="C31" i="24" s="1"/>
  <c r="D11" i="25"/>
  <c r="D8" i="24" s="1"/>
  <c r="G47" i="12"/>
  <c r="G45" i="13" s="1"/>
  <c r="C11" i="20"/>
  <c r="C32" i="22"/>
  <c r="E11" i="22"/>
  <c r="E11" i="20" s="1"/>
  <c r="D53" i="24" l="1"/>
  <c r="D41" i="22"/>
  <c r="D43" i="22" s="1"/>
  <c r="D43" i="20" s="1"/>
  <c r="D34" i="25"/>
  <c r="D31" i="24" s="1"/>
  <c r="B53" i="24"/>
  <c r="C41" i="22"/>
  <c r="C32" i="20"/>
  <c r="E32" i="22"/>
  <c r="E32" i="20" s="1"/>
  <c r="D45" i="22" l="1"/>
  <c r="D49" i="22" s="1"/>
  <c r="D49" i="20" s="1"/>
  <c r="D41" i="20"/>
  <c r="C43" i="22"/>
  <c r="C41" i="20"/>
  <c r="E41" i="22"/>
  <c r="E41" i="20" s="1"/>
  <c r="D45" i="20" l="1"/>
  <c r="D47" i="22"/>
  <c r="D47" i="20" s="1"/>
  <c r="C45" i="22"/>
  <c r="C43" i="20"/>
  <c r="E43" i="22"/>
  <c r="E43" i="20" s="1"/>
  <c r="C49" i="22" l="1"/>
  <c r="C47" i="22"/>
  <c r="C45" i="20"/>
  <c r="E45" i="22"/>
  <c r="E45" i="20" s="1"/>
  <c r="C49" i="20" l="1"/>
  <c r="E49" i="22"/>
  <c r="E49" i="20" s="1"/>
  <c r="C47" i="20"/>
  <c r="E47" i="22"/>
  <c r="E47" i="20" s="1"/>
  <c r="B28" i="6" l="1"/>
  <c r="D29" i="7"/>
  <c r="D28" i="6" s="1"/>
  <c r="D47" i="7"/>
  <c r="D46" i="6" s="1"/>
  <c r="B46" i="6" l="1"/>
  <c r="D49" i="7" l="1"/>
  <c r="D48" i="6" s="1"/>
  <c r="B48" i="6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<sst xmlns="http://schemas.openxmlformats.org/spreadsheetml/2006/main" count="475" uniqueCount="381">
  <si>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</si>
  <si>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</si>
  <si>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</si>
  <si>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</si>
  <si>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</si>
  <si>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</si>
  <si>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</si>
  <si>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</si>
  <si>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</si>
  <si>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</si>
  <si>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</si>
  <si>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</si>
  <si>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</si>
  <si>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</si>
  <si>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</si>
  <si>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</si>
  <si>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</si>
  <si>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</si>
  <si>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</si>
  <si>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</si>
  <si>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</si>
  <si>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</si>
  <si>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</si>
  <si>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</si>
  <si>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</si>
  <si>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</si>
  <si>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</si>
  <si>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</si>
  <si>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</si>
  <si>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</si>
  <si>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</si>
  <si>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</si>
  <si>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</si>
  <si>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</si>
  <si>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</si>
  <si>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</si>
  <si>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</si>
  <si>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</si>
  <si>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</si>
  <si>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</si>
  <si>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</si>
  <si>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</si>
  <si>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</si>
  <si>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</si>
  <si>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</si>
  <si>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</si>
  <si>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</si>
  <si>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</si>
  <si>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</si>
  <si>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</si>
  <si>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</si>
  <si>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</si>
  <si>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</si>
  <si>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</si>
  <si>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</si>
  <si>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</si>
  <si>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</si>
  <si>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</si>
  <si>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</si>
  <si>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</si>
  <si>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</si>
  <si>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</si>
  <si>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</si>
  <si>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</si>
  <si>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</si>
  <si>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</si>
  <si>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</si>
  <si>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</si>
  <si>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</si>
  <si>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</si>
  <si>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</si>
  <si>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</si>
  <si>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</si>
  <si>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</si>
  <si>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</si>
  <si>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</si>
  <si>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</si>
  <si>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</si>
  <si>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</si>
  <si>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</si>
  <si>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</si>
  <si>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</si>
  <si>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</si>
  <si>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</si>
  <si>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</si>
  <si>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</si>
  <si>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</si>
  <si>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</si>
  <si>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</si>
  <si>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</si>
  <si>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</si>
  <si>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</si>
  <si>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</si>
  <si>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</si>
  <si>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</si>
  <si>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</si>
  <si>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</si>
  <si>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</si>
  <si>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</si>
  <si>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</si>
  <si>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</si>
  <si>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</si>
  <si>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</si>
  <si>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</si>
  <si>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</si>
  <si>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</si>
  <si>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</si>
  <si>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</si>
  <si>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</si>
  <si>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</si>
  <si>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</si>
  <si>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</si>
  <si>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</si>
  <si>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</si>
  <si>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</si>
  <si>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</si>
  <si>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</si>
  <si>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</si>
  <si>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</si>
  <si>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</si>
  <si>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</si>
  <si>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</si>
  <si>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</si>
  <si>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</si>
  <si>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</si>
  <si>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</si>
  <si>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</si>
  <si>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</si>
  <si>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</si>
  <si>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</si>
  <si>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</si>
  <si>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</si>
  <si>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</si>
  <si>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</si>
  <si>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</si>
  <si>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</si>
  <si>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</si>
  <si>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</si>
  <si>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</si>
  <si>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</si>
  <si>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</si>
  <si>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</si>
  <si>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</si>
  <si>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</si>
  <si>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</si>
  <si>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</si>
  <si>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</si>
  <si>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</si>
  <si>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</si>
  <si>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</si>
  <si>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</si>
  <si>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</si>
  <si>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</si>
  <si>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</si>
  <si>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</si>
  <si>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</si>
  <si>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</si>
  <si>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</si>
  <si>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</si>
  <si>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</si>
  <si>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</si>
  <si>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</si>
  <si>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</si>
  <si>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</si>
  <si>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</si>
  <si>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</si>
  <si>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</si>
  <si>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</si>
  <si>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</si>
  <si>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</si>
  <si>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</si>
  <si>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</si>
  <si>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</si>
  <si>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</si>
  <si>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</si>
  <si>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</si>
  <si>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</si>
  <si>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</si>
  <si>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</si>
  <si>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</si>
  <si>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</si>
  <si>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</si>
  <si>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</si>
  <si>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</si>
  <si>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</si>
  <si>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</si>
  <si>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</si>
  <si>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</si>
  <si>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</si>
  <si>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</si>
  <si>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</si>
  <si>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</si>
  <si>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</si>
  <si>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</si>
  <si>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</si>
  <si>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</si>
  <si>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</si>
  <si>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</si>
  <si>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</si>
  <si>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</si>
  <si>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</si>
  <si>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</si>
  <si>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</si>
  <si>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</si>
  <si>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</si>
  <si>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</si>
  <si>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</si>
  <si>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</si>
  <si>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</si>
  <si>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</si>
  <si>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</si>
  <si>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</si>
  <si>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</si>
  <si>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</si>
  <si>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</si>
  <si>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</si>
  <si>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</si>
  <si>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</si>
  <si>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</si>
  <si>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</si>
  <si>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</si>
  <si>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</si>
  <si>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</si>
  <si>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</si>
  <si>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</si>
  <si>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</si>
  <si>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</si>
  <si>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</si>
  <si>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</si>
  <si>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</si>
  <si>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</si>
  <si>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</si>
  <si>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</si>
  <si>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</si>
  <si>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</si>
  <si>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</si>
  <si>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</si>
  <si>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</si>
  <si>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</si>
  <si>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</si>
  <si>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</si>
  <si>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</si>
  <si>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</si>
  <si>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</si>
  <si>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</si>
  <si>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</si>
  <si>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</si>
  <si>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</si>
  <si>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</si>
  <si>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</si>
  <si>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</si>
  <si>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</si>
  <si>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</si>
  <si>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</si>
  <si>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</si>
  <si>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</si>
  <si>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</si>
  <si>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</si>
  <si>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</si>
  <si>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</si>
  <si>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</si>
  <si>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</si>
  <si>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</si>
  <si>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</si>
  <si>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</si>
  <si>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</si>
  <si>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</si>
  <si>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</si>
  <si>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</si>
  <si>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</si>
  <si>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</si>
  <si>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</si>
  <si>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</si>
  <si>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</si>
  <si>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</si>
  <si>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</si>
  <si>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</si>
  <si>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</si>
  <si>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</si>
  <si>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</si>
  <si>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</si>
  <si>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</si>
  <si>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</si>
  <si>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</si>
  <si>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</si>
  <si>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</si>
  <si>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</si>
  <si>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</si>
  <si>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</si>
  <si>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</si>
  <si>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</si>
  <si>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</si>
  <si>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</si>
  <si>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</si>
  <si>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</si>
  <si>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</si>
  <si>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</si>
  <si>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</si>
  <si>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</si>
  <si>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</si>
  <si>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</si>
  <si>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</si>
  <si>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</si>
  <si>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</si>
  <si>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</si>
  <si>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</si>
  <si>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</si>
  <si>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</si>
  <si>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</si>
  <si>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</si>
  <si>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</si>
  <si>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</si>
  <si>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</si>
  <si>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</si>
  <si>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</si>
  <si>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</si>
  <si>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</si>
  <si>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</si>
  <si>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</si>
  <si>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</si>
  <si>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</si>
  <si>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</si>
  <si>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</si>
  <si>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</si>
  <si>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</si>
  <si>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</si>
  <si>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</si>
  <si>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</si>
  <si>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</si>
  <si>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</si>
  <si>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</si>
  <si>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</si>
  <si>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</si>
  <si>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</si>
  <si>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</si>
  <si>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</si>
  <si>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</si>
  <si>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</si>
  <si>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</si>
  <si>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</si>
  <si>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</si>
  <si>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</si>
  <si>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</si>
  <si>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</si>
  <si>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</si>
  <si>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</si>
  <si>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</si>
  <si>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</si>
  <si>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</si>
  <si>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</si>
  <si>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</si>
  <si>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</si>
  <si>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</si>
  <si>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</si>
  <si>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</si>
  <si>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</si>
  <si>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</si>
  <si>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</si>
  <si>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</si>
  <si>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</si>
  <si>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</si>
  <si>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</si>
  <si>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</si>
  <si>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</si>
  <si>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</si>
  <si>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</si>
  <si>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</si>
  <si>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</si>
  <si>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</si>
  <si>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</si>
  <si>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</si>
  <si>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</si>
  <si>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</si>
  <si>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</si>
  <si>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</si>
  <si>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</si>
  <si>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</si>
  <si>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</si>
  <si>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</si>
  <si>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ТРАНСКОП АД ПАТНИЧКИ СООБРАЌАЈ</t>
  </si>
  <si>
    <t>Состојба на 30 ЈУНИ во тековната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</si>
</sst>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8"/>
      <name val="Arial"/>
      <family val="2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7" borderId="1" applyBorder="0">
      <alignment vertical="center" wrapText="1"/>
    </xf>
    <xf numFmtId="0" fontId="33" fillId="8" borderId="0" applyBorder="0">
      <alignment vertical="center" wrapText="1"/>
    </xf>
  </cellStyleXfs>
  <cellXfs count="275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4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4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0" xfId="3" applyBorder="1" applyAlignment="1">
      <alignment vertical="center"/>
    </xf>
    <xf numFmtId="0" fontId="7" fillId="0" borderId="11" xfId="3" applyFont="1" applyBorder="1" applyAlignment="1">
      <alignment vertical="center"/>
    </xf>
    <xf numFmtId="0" fontId="36" fillId="0" borderId="0" xfId="2" applyAlignment="1">
      <alignment horizontal="left" vertical="center" indent="2"/>
    </xf>
    <xf numFmtId="0" fontId="7" fillId="0" borderId="11" xfId="3" applyBorder="1" applyAlignment="1">
      <alignment vertical="center"/>
    </xf>
    <xf numFmtId="0" fontId="7" fillId="0" borderId="12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3" xfId="3" applyBorder="1"/>
    <xf numFmtId="0" fontId="7" fillId="0" borderId="14" xfId="3" applyBorder="1"/>
    <xf numFmtId="0" fontId="7" fillId="0" borderId="15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vertical="center"/>
      <protection locked="0"/>
    </xf>
    <xf numFmtId="0" fontId="4" fillId="0" borderId="1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6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8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19" xfId="3" applyFont="1" applyBorder="1" applyAlignment="1" applyProtection="1">
      <alignment vertical="center"/>
    </xf>
    <xf numFmtId="0" fontId="4" fillId="0" borderId="20" xfId="3" applyFont="1" applyBorder="1" applyAlignment="1" applyProtection="1">
      <alignment vertical="center"/>
    </xf>
    <xf numFmtId="0" fontId="4" fillId="0" borderId="19" xfId="3" applyFont="1" applyBorder="1" applyAlignment="1" applyProtection="1">
      <alignment horizontal="left" vertical="center"/>
    </xf>
    <xf numFmtId="0" fontId="4" fillId="0" borderId="20" xfId="3" applyFont="1" applyBorder="1" applyAlignment="1" applyProtection="1">
      <alignment horizontal="left" vertical="center"/>
    </xf>
    <xf numFmtId="0" fontId="7" fillId="0" borderId="21" xfId="3" applyFont="1" applyBorder="1" applyAlignment="1" applyProtection="1">
      <alignment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24" xfId="3" applyBorder="1" applyAlignment="1" applyProtection="1">
      <alignment horizontal="left" vertical="center"/>
    </xf>
    <xf numFmtId="3" fontId="7" fillId="4" borderId="0" xfId="3" applyNumberFormat="1" applyFill="1" applyProtection="1"/>
    <xf numFmtId="3" fontId="4" fillId="0" borderId="6" xfId="0" applyNumberFormat="1" applyFont="1" applyFill="1" applyBorder="1" applyAlignment="1">
      <alignment horizontal="right" vertical="center"/>
    </xf>
    <xf numFmtId="3" fontId="23" fillId="0" borderId="6" xfId="0" applyNumberFormat="1" applyFont="1" applyFill="1" applyBorder="1" applyAlignment="1">
      <alignment horizontal="right" vertical="center"/>
    </xf>
    <xf numFmtId="0" fontId="37" fillId="0" borderId="0" xfId="3" applyFont="1"/>
    <xf numFmtId="0" fontId="3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4" fillId="0" borderId="0" xfId="3" applyFont="1" applyAlignment="1">
      <alignment horizontal="left" vertical="center" indent="1"/>
    </xf>
    <xf numFmtId="0" fontId="36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36" fillId="0" borderId="0" xfId="2" applyBorder="1" applyAlignment="1">
      <alignment horizontal="left" vertical="center" indent="2"/>
    </xf>
    <xf numFmtId="0" fontId="36" fillId="0" borderId="9" xfId="2" applyBorder="1" applyAlignment="1">
      <alignment horizontal="left" vertical="center" indent="2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9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36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21" fillId="0" borderId="25" xfId="3" applyFont="1" applyBorder="1" applyAlignment="1">
      <alignment horizontal="center" vertical="top"/>
    </xf>
    <xf numFmtId="0" fontId="21" fillId="0" borderId="26" xfId="3" applyFont="1" applyBorder="1" applyAlignment="1">
      <alignment horizontal="center" vertical="top"/>
    </xf>
    <xf numFmtId="0" fontId="21" fillId="0" borderId="27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4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4" workbookViewId="0">
      <selection activeCell="C19" sqref="C19:G19"/>
    </sheetView>
  </sheetViews>
  <sheetFormatPr defaultColWidth="9.140625"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0" width="9.140625" style="42"/>
    <col min="21" max="21" width="9.140625" style="213"/>
    <col min="22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30"/>
      <c r="B1" s="231"/>
      <c r="C1" s="231"/>
      <c r="D1" s="231"/>
      <c r="E1" s="231"/>
      <c r="F1" s="231"/>
      <c r="G1" s="231"/>
      <c r="H1" s="232"/>
      <c r="I1" s="233"/>
      <c r="J1" s="233"/>
      <c r="K1" s="233"/>
      <c r="L1" s="233"/>
      <c r="M1" s="233"/>
      <c r="N1" s="233"/>
      <c r="O1" s="233"/>
      <c r="P1" s="233"/>
      <c r="Q1" s="233"/>
      <c r="R1" s="233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21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236</v>
      </c>
      <c r="U4" s="214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237</v>
      </c>
      <c r="U5" s="214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28"/>
      <c r="K6" s="228"/>
      <c r="L6" s="228"/>
      <c r="M6" s="228"/>
      <c r="N6" s="228"/>
      <c r="O6" s="228"/>
      <c r="P6" s="228"/>
      <c r="Q6" s="228"/>
      <c r="T6" s="51"/>
      <c r="U6" s="214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28"/>
      <c r="K7" s="228"/>
      <c r="L7" s="228"/>
      <c r="M7" s="228"/>
      <c r="N7" s="228"/>
      <c r="O7" s="228"/>
      <c r="P7" s="228"/>
      <c r="Q7" s="228"/>
      <c r="T7" s="51"/>
      <c r="U7" s="214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28"/>
      <c r="K8" s="228"/>
      <c r="L8" s="228"/>
      <c r="M8" s="228"/>
      <c r="N8" s="228"/>
      <c r="O8" s="228"/>
      <c r="P8" s="228"/>
      <c r="Q8" s="53"/>
      <c r="R8" s="47"/>
      <c r="U8" s="21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34" t="s">
        <v>310</v>
      </c>
      <c r="B9" s="235"/>
      <c r="C9" s="235"/>
      <c r="D9" s="235"/>
      <c r="E9" s="235"/>
      <c r="F9" s="235"/>
      <c r="G9" s="235"/>
      <c r="H9" s="236"/>
      <c r="I9" s="55"/>
      <c r="J9" s="228"/>
      <c r="K9" s="228"/>
      <c r="L9" s="228"/>
      <c r="M9" s="228"/>
      <c r="N9" s="228"/>
      <c r="O9" s="228"/>
      <c r="P9" s="228"/>
      <c r="Q9" s="228"/>
      <c r="R9" s="56"/>
      <c r="U9" s="21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34"/>
      <c r="B10" s="235"/>
      <c r="C10" s="235"/>
      <c r="D10" s="235"/>
      <c r="E10" s="235"/>
      <c r="F10" s="235"/>
      <c r="G10" s="235"/>
      <c r="H10" s="236"/>
      <c r="J10" s="228"/>
      <c r="K10" s="228"/>
      <c r="L10" s="228"/>
      <c r="M10" s="228"/>
      <c r="N10" s="228"/>
      <c r="O10" s="228"/>
      <c r="P10" s="228"/>
      <c r="Q10" s="228"/>
      <c r="U10" s="21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28"/>
      <c r="K11" s="228"/>
      <c r="L11" s="228"/>
      <c r="M11" s="228"/>
      <c r="N11" s="228"/>
      <c r="O11" s="228"/>
      <c r="P11" s="228"/>
      <c r="Q11" s="228"/>
      <c r="U11" s="21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28"/>
      <c r="K12" s="228"/>
      <c r="L12" s="228"/>
      <c r="M12" s="228"/>
      <c r="N12" s="228"/>
      <c r="O12" s="228"/>
      <c r="P12" s="228"/>
      <c r="Q12" s="228"/>
      <c r="U12" s="21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28"/>
      <c r="K13" s="228"/>
      <c r="L13" s="228"/>
      <c r="M13" s="228"/>
      <c r="N13" s="228"/>
      <c r="O13" s="228"/>
      <c r="P13" s="228"/>
      <c r="Q13" s="228"/>
      <c r="U13" s="21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28"/>
      <c r="K14" s="228"/>
      <c r="L14" s="228"/>
      <c r="M14" s="228"/>
      <c r="N14" s="228"/>
      <c r="O14" s="228"/>
      <c r="P14" s="228"/>
      <c r="Q14" s="228"/>
      <c r="U14" s="21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28"/>
      <c r="K15" s="228"/>
      <c r="L15" s="228"/>
      <c r="M15" s="228"/>
      <c r="N15" s="228"/>
      <c r="O15" s="228"/>
      <c r="P15" s="228"/>
      <c r="Q15" s="228"/>
      <c r="U15" s="213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28"/>
      <c r="K16" s="228"/>
      <c r="L16" s="228"/>
      <c r="M16" s="228"/>
      <c r="N16" s="228"/>
      <c r="O16" s="228"/>
      <c r="P16" s="228"/>
      <c r="Q16" s="228"/>
      <c r="U16" s="213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29"/>
      <c r="K17" s="229"/>
      <c r="L17" s="229"/>
      <c r="M17" s="229"/>
      <c r="N17" s="229"/>
      <c r="O17" s="229"/>
      <c r="P17" s="229"/>
      <c r="Q17" s="229"/>
      <c r="U17" s="213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311</v>
      </c>
      <c r="C18" s="222" t="s">
        <v>379</v>
      </c>
      <c r="D18" s="223"/>
      <c r="E18" s="223"/>
      <c r="F18" s="223"/>
      <c r="G18" s="224"/>
      <c r="H18" s="50"/>
      <c r="I18" s="42"/>
      <c r="J18" s="216"/>
      <c r="K18" s="216"/>
      <c r="L18" s="216"/>
      <c r="M18" s="216"/>
      <c r="N18" s="216"/>
      <c r="O18" s="216"/>
      <c r="P18" s="216"/>
      <c r="Q18" s="216"/>
      <c r="U18" s="213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312</v>
      </c>
      <c r="C19" s="225">
        <v>4095626</v>
      </c>
      <c r="D19" s="226"/>
      <c r="E19" s="226"/>
      <c r="F19" s="226"/>
      <c r="G19" s="227"/>
      <c r="H19" s="46"/>
      <c r="I19" s="42"/>
      <c r="J19" s="217"/>
      <c r="K19" s="217"/>
      <c r="L19" s="217"/>
      <c r="M19" s="217"/>
      <c r="N19" s="217"/>
      <c r="O19" s="217"/>
      <c r="P19" s="217"/>
      <c r="Q19" s="217"/>
      <c r="R19" s="42"/>
      <c r="U19" s="213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313</v>
      </c>
      <c r="C20" s="84" t="s">
        <v>237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21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314</v>
      </c>
      <c r="C21" s="85" t="s">
        <v>237</v>
      </c>
      <c r="D21" s="202"/>
      <c r="E21" s="202"/>
      <c r="F21" s="202"/>
      <c r="G21" s="203"/>
      <c r="H21" s="46"/>
      <c r="I21" s="42"/>
      <c r="J21" s="217"/>
      <c r="K21" s="217"/>
      <c r="L21" s="217"/>
      <c r="M21" s="217"/>
      <c r="N21" s="217"/>
      <c r="O21" s="217"/>
      <c r="P21" s="217"/>
      <c r="Q21" s="217"/>
      <c r="R21" s="42"/>
      <c r="U21" s="21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315</v>
      </c>
      <c r="C22" s="85" t="s">
        <v>307</v>
      </c>
      <c r="D22" s="202"/>
      <c r="E22" s="202"/>
      <c r="F22" s="202"/>
      <c r="G22" s="203"/>
      <c r="H22" s="46"/>
      <c r="J22" s="217"/>
      <c r="K22" s="217"/>
      <c r="L22" s="217"/>
      <c r="M22" s="217"/>
      <c r="N22" s="217"/>
      <c r="O22" s="217"/>
      <c r="P22" s="217"/>
      <c r="Q22" s="217"/>
      <c r="U22" s="21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316</v>
      </c>
      <c r="C23" s="86">
        <v>2022</v>
      </c>
      <c r="D23" s="202"/>
      <c r="E23" s="202"/>
      <c r="F23" s="202"/>
      <c r="G23" s="203"/>
      <c r="H23" s="46"/>
      <c r="J23" s="217"/>
      <c r="K23" s="217"/>
      <c r="L23" s="217"/>
      <c r="M23" s="217"/>
      <c r="N23" s="217"/>
      <c r="O23" s="217"/>
      <c r="P23" s="217"/>
      <c r="Q23" s="217"/>
      <c r="U23" s="21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17"/>
      <c r="K24" s="217"/>
      <c r="L24" s="217"/>
      <c r="M24" s="217"/>
      <c r="N24" s="217"/>
      <c r="O24" s="217"/>
      <c r="P24" s="217"/>
      <c r="Q24" s="217"/>
      <c r="U24" s="21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16"/>
      <c r="K25" s="216"/>
      <c r="L25" s="216"/>
      <c r="M25" s="216"/>
      <c r="N25" s="216"/>
      <c r="O25" s="216"/>
      <c r="P25" s="216"/>
      <c r="Q25" s="216"/>
      <c r="U25" s="21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17"/>
      <c r="K26" s="217"/>
      <c r="L26" s="217"/>
      <c r="M26" s="217"/>
      <c r="N26" s="217"/>
      <c r="O26" s="217"/>
      <c r="P26" s="217"/>
      <c r="Q26" s="217"/>
      <c r="U26" s="21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317</v>
      </c>
      <c r="C27" s="47"/>
      <c r="D27" s="47"/>
      <c r="E27" s="47"/>
      <c r="F27" s="47"/>
      <c r="G27" s="47"/>
      <c r="H27" s="46"/>
      <c r="J27" s="217"/>
      <c r="K27" s="217"/>
      <c r="L27" s="217"/>
      <c r="M27" s="217"/>
      <c r="N27" s="217"/>
      <c r="O27" s="217"/>
      <c r="P27" s="217"/>
      <c r="Q27" s="217"/>
      <c r="U27" s="21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20"/>
      <c r="C28" s="220"/>
      <c r="D28" s="220"/>
      <c r="E28" s="220"/>
      <c r="F28" s="220"/>
      <c r="G28" s="220"/>
      <c r="H28" s="221"/>
      <c r="J28" s="217"/>
      <c r="K28" s="217"/>
      <c r="L28" s="217"/>
      <c r="M28" s="217"/>
      <c r="N28" s="217"/>
      <c r="O28" s="217"/>
      <c r="P28" s="217"/>
      <c r="Q28" s="217"/>
      <c r="U28" s="21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18" t="s">
        <v>322</v>
      </c>
      <c r="C29" s="218"/>
      <c r="D29" s="218"/>
      <c r="E29" s="218"/>
      <c r="F29" s="218"/>
      <c r="G29" s="218"/>
      <c r="H29" s="219"/>
      <c r="J29" s="217"/>
      <c r="K29" s="217"/>
      <c r="L29" s="217"/>
      <c r="M29" s="217"/>
      <c r="N29" s="217"/>
      <c r="O29" s="217"/>
      <c r="P29" s="217"/>
      <c r="Q29" s="217"/>
      <c r="U29" s="21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18" t="s">
        <v>318</v>
      </c>
      <c r="C30" s="218"/>
      <c r="D30" s="218"/>
      <c r="E30" s="218"/>
      <c r="F30" s="218"/>
      <c r="G30" s="218"/>
      <c r="H30" s="219"/>
      <c r="J30" s="215"/>
      <c r="K30" s="215"/>
      <c r="L30" s="215"/>
      <c r="M30" s="215"/>
      <c r="N30" s="215"/>
      <c r="O30" s="215"/>
      <c r="P30" s="215"/>
      <c r="Q30" s="215"/>
      <c r="U30" s="21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18" t="s">
        <v>323</v>
      </c>
      <c r="C31" s="218"/>
      <c r="D31" s="218"/>
      <c r="E31" s="218"/>
      <c r="F31" s="218"/>
      <c r="G31" s="218"/>
      <c r="H31" s="219"/>
      <c r="J31" s="215"/>
      <c r="K31" s="215"/>
      <c r="L31" s="215"/>
      <c r="M31" s="215"/>
      <c r="N31" s="215"/>
      <c r="O31" s="215"/>
      <c r="P31" s="215"/>
      <c r="Q31" s="215"/>
      <c r="U31" s="21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18" t="s">
        <v>324</v>
      </c>
      <c r="C32" s="218"/>
      <c r="D32" s="218"/>
      <c r="E32" s="218"/>
      <c r="F32" s="218"/>
      <c r="G32" s="218"/>
      <c r="H32" s="219"/>
      <c r="U32" s="21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15"/>
      <c r="K33" s="215"/>
      <c r="L33" s="215"/>
      <c r="M33" s="215"/>
      <c r="N33" s="215"/>
      <c r="O33" s="215"/>
      <c r="P33" s="215"/>
      <c r="Q33" s="215"/>
      <c r="U33" s="21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15"/>
      <c r="K34" s="215"/>
      <c r="L34" s="215"/>
      <c r="M34" s="215"/>
      <c r="N34" s="215"/>
      <c r="O34" s="215"/>
      <c r="P34" s="215"/>
      <c r="Q34" s="215"/>
      <c r="U34" s="21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15"/>
      <c r="K35" s="215"/>
      <c r="L35" s="215"/>
      <c r="M35" s="215"/>
      <c r="N35" s="215"/>
      <c r="O35" s="215"/>
      <c r="P35" s="215"/>
      <c r="Q35" s="215"/>
      <c r="U35" s="21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15"/>
      <c r="K36" s="215"/>
      <c r="L36" s="215"/>
      <c r="M36" s="215"/>
      <c r="N36" s="215"/>
      <c r="O36" s="215"/>
      <c r="P36" s="215"/>
      <c r="Q36" s="215"/>
      <c r="U36" s="21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15"/>
      <c r="K37" s="215"/>
      <c r="L37" s="215"/>
      <c r="M37" s="215"/>
      <c r="N37" s="215"/>
      <c r="O37" s="215"/>
      <c r="P37" s="215"/>
      <c r="Q37" s="215"/>
      <c r="U37" s="21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15"/>
      <c r="K38" s="215"/>
      <c r="L38" s="215"/>
      <c r="M38" s="215"/>
      <c r="N38" s="215"/>
      <c r="O38" s="215"/>
      <c r="P38" s="215"/>
      <c r="Q38" s="215"/>
      <c r="U38" s="21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15"/>
      <c r="K39" s="215"/>
      <c r="L39" s="215"/>
      <c r="M39" s="215"/>
      <c r="N39" s="215"/>
      <c r="O39" s="215"/>
      <c r="P39" s="215"/>
      <c r="Q39" s="215"/>
      <c r="U39" s="21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15"/>
      <c r="K40" s="215"/>
      <c r="L40" s="215"/>
      <c r="M40" s="215"/>
      <c r="N40" s="215"/>
      <c r="O40" s="215"/>
      <c r="P40" s="215"/>
      <c r="Q40" s="215"/>
      <c r="U40" s="21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21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21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21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21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21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21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21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21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21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21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21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21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21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21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21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21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21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21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21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21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21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21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21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21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21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21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21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21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21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21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21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21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21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21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21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21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21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21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21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21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21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21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21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21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21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21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21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selectLockedCells="1"/>
  <dataConsolidate/>
  <mergeCells count="43">
    <mergeCell ref="J12:Q12"/>
    <mergeCell ref="A9:H10"/>
    <mergeCell ref="J9:Q9"/>
    <mergeCell ref="J10:Q10"/>
    <mergeCell ref="J11:Q11"/>
    <mergeCell ref="J8:P8"/>
    <mergeCell ref="A1:H1"/>
    <mergeCell ref="I1:R1"/>
    <mergeCell ref="J6:Q6"/>
    <mergeCell ref="J7:Q7"/>
    <mergeCell ref="J22:Q22"/>
    <mergeCell ref="J18:Q18"/>
    <mergeCell ref="J19:Q19"/>
    <mergeCell ref="J21:Q21"/>
    <mergeCell ref="J13:Q13"/>
    <mergeCell ref="J14:Q14"/>
    <mergeCell ref="J17:Q17"/>
    <mergeCell ref="J15:Q15"/>
    <mergeCell ref="J16:Q16"/>
    <mergeCell ref="J23:Q23"/>
    <mergeCell ref="B29:H29"/>
    <mergeCell ref="J29:Q29"/>
    <mergeCell ref="B31:H31"/>
    <mergeCell ref="J24:Q24"/>
    <mergeCell ref="J28:Q28"/>
    <mergeCell ref="J30:Q30"/>
    <mergeCell ref="J31:Q31"/>
    <mergeCell ref="B32:H32"/>
    <mergeCell ref="B28:H28"/>
    <mergeCell ref="B30:H30"/>
    <mergeCell ref="C18:G18"/>
    <mergeCell ref="C19:G19"/>
    <mergeCell ref="J34:Q34"/>
    <mergeCell ref="J25:Q25"/>
    <mergeCell ref="J26:Q26"/>
    <mergeCell ref="J27:Q27"/>
    <mergeCell ref="J33:Q33"/>
    <mergeCell ref="J35:Q35"/>
    <mergeCell ref="J40:Q40"/>
    <mergeCell ref="J36:Q36"/>
    <mergeCell ref="J37:Q37"/>
    <mergeCell ref="J38:Q38"/>
    <mergeCell ref="J39:Q39"/>
  </mergeCells>
  <phoneticPr fontId="35" type="noConversion"/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4" zoomScale="120" workbookViewId="0">
      <selection activeCell="D52" sqref="D52"/>
    </sheetView>
  </sheetViews>
  <sheetFormatPr defaultColWidth="9.140625"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311</v>
      </c>
      <c r="B1" s="237" t="str">
        <f>'ФИ-Почетна'!$C$18</f>
        <v>ТРАНСКОП АД ПАТНИЧКИ СООБРАЌАЈ</v>
      </c>
      <c r="C1" s="237"/>
      <c r="D1" s="237"/>
    </row>
    <row r="2" spans="1:6" x14ac:dyDescent="0.2">
      <c r="A2" s="99" t="s">
        <v>319</v>
      </c>
      <c r="B2" s="101" t="str">
        <f>'ФИ-Почетна'!$C$22</f>
        <v>01.01 - 30.06</v>
      </c>
      <c r="C2" s="102"/>
      <c r="D2" s="103"/>
    </row>
    <row r="3" spans="1:6" x14ac:dyDescent="0.2">
      <c r="A3" s="99" t="s">
        <v>316</v>
      </c>
      <c r="B3" s="101">
        <f>'ФИ-Почетна'!$C$23</f>
        <v>2022</v>
      </c>
      <c r="C3" s="102"/>
      <c r="D3" s="103"/>
    </row>
    <row r="4" spans="1:6" x14ac:dyDescent="0.2">
      <c r="A4" s="104" t="s">
        <v>320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40" t="s">
        <v>376</v>
      </c>
      <c r="B6" s="240"/>
      <c r="C6" s="240"/>
      <c r="D6" s="240"/>
      <c r="F6" s="107"/>
    </row>
    <row r="7" spans="1:6" x14ac:dyDescent="0.2">
      <c r="A7" s="238" t="s">
        <v>377</v>
      </c>
      <c r="B7" s="238"/>
      <c r="C7" s="238"/>
      <c r="D7" s="238"/>
      <c r="F7" s="107"/>
    </row>
    <row r="8" spans="1:6" ht="12.75" customHeight="1" thickBot="1" x14ac:dyDescent="0.25">
      <c r="A8" s="106"/>
      <c r="B8" s="239" t="s">
        <v>24</v>
      </c>
      <c r="C8" s="239"/>
      <c r="D8" s="239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173</v>
      </c>
      <c r="B10" s="82"/>
      <c r="C10" s="82"/>
      <c r="D10" s="82"/>
      <c r="F10" s="111"/>
    </row>
    <row r="11" spans="1:6" ht="14.25" thickTop="1" thickBot="1" x14ac:dyDescent="0.25">
      <c r="A11" s="87" t="s">
        <v>158</v>
      </c>
      <c r="B11" s="75">
        <f>B12+B13+B18+B19+B25+B26</f>
        <v>137764</v>
      </c>
      <c r="C11" s="75">
        <f>C12+C13+C18+C19+C25+C26</f>
        <v>134725</v>
      </c>
      <c r="D11" s="75">
        <f t="shared" ref="D11:D35" si="0">IF(B11&lt;=0,0,C11/B11*100)</f>
        <v>97.794053598908278</v>
      </c>
      <c r="F11" s="111"/>
    </row>
    <row r="12" spans="1:6" ht="14.25" thickTop="1" thickBot="1" x14ac:dyDescent="0.25">
      <c r="A12" s="87" t="s">
        <v>159</v>
      </c>
      <c r="B12" s="94"/>
      <c r="C12" s="94"/>
      <c r="D12" s="75">
        <f t="shared" si="0"/>
        <v>0</v>
      </c>
      <c r="F12" s="111"/>
    </row>
    <row r="13" spans="1:6" ht="14.25" thickTop="1" thickBot="1" x14ac:dyDescent="0.25">
      <c r="A13" s="87" t="s">
        <v>293</v>
      </c>
      <c r="B13" s="75">
        <f>SUM(B14:B17)</f>
        <v>137151</v>
      </c>
      <c r="C13" s="75">
        <f>SUM(C14:C17)</f>
        <v>134112</v>
      </c>
      <c r="D13" s="75">
        <f t="shared" si="0"/>
        <v>97.784194063477486</v>
      </c>
      <c r="F13" s="111"/>
    </row>
    <row r="14" spans="1:6" ht="14.25" thickTop="1" thickBot="1" x14ac:dyDescent="0.25">
      <c r="A14" s="88" t="s">
        <v>297</v>
      </c>
      <c r="B14" s="77">
        <v>67399</v>
      </c>
      <c r="C14" s="77">
        <v>67553</v>
      </c>
      <c r="D14" s="76">
        <f t="shared" si="0"/>
        <v>100.22849003694417</v>
      </c>
      <c r="F14" s="111"/>
    </row>
    <row r="15" spans="1:6" ht="27" thickTop="1" thickBot="1" x14ac:dyDescent="0.25">
      <c r="A15" s="88" t="s">
        <v>258</v>
      </c>
      <c r="B15" s="77">
        <v>67207</v>
      </c>
      <c r="C15" s="77">
        <v>63505</v>
      </c>
      <c r="D15" s="76">
        <f t="shared" si="0"/>
        <v>94.491645215528138</v>
      </c>
      <c r="F15" s="111"/>
    </row>
    <row r="16" spans="1:6" ht="14.25" thickTop="1" thickBot="1" x14ac:dyDescent="0.25">
      <c r="A16" s="88" t="s">
        <v>259</v>
      </c>
      <c r="B16" s="77"/>
      <c r="C16" s="77"/>
      <c r="D16" s="76">
        <f t="shared" si="0"/>
        <v>0</v>
      </c>
      <c r="F16" s="111"/>
    </row>
    <row r="17" spans="1:6" ht="14.25" thickTop="1" thickBot="1" x14ac:dyDescent="0.25">
      <c r="A17" s="88" t="s">
        <v>162</v>
      </c>
      <c r="B17" s="77">
        <v>2545</v>
      </c>
      <c r="C17" s="77">
        <v>3054</v>
      </c>
      <c r="D17" s="76">
        <f t="shared" si="0"/>
        <v>120</v>
      </c>
      <c r="F17" s="111"/>
    </row>
    <row r="18" spans="1:6" ht="14.25" thickTop="1" thickBot="1" x14ac:dyDescent="0.25">
      <c r="A18" s="87" t="s">
        <v>294</v>
      </c>
      <c r="B18" s="94"/>
      <c r="C18" s="94"/>
      <c r="D18" s="75">
        <f t="shared" si="0"/>
        <v>0</v>
      </c>
      <c r="F18" s="111"/>
    </row>
    <row r="19" spans="1:6" ht="14.25" thickTop="1" thickBot="1" x14ac:dyDescent="0.25">
      <c r="A19" s="87" t="s">
        <v>295</v>
      </c>
      <c r="B19" s="75">
        <f>SUM(B20:B24)</f>
        <v>613</v>
      </c>
      <c r="C19" s="75">
        <f>SUM(C20:C24)</f>
        <v>613</v>
      </c>
      <c r="D19" s="75">
        <f t="shared" si="0"/>
        <v>100</v>
      </c>
      <c r="F19" s="111"/>
    </row>
    <row r="20" spans="1:6" ht="14.25" thickTop="1" thickBot="1" x14ac:dyDescent="0.25">
      <c r="A20" s="88" t="s">
        <v>160</v>
      </c>
      <c r="B20" s="77"/>
      <c r="C20" s="77"/>
      <c r="D20" s="76">
        <f t="shared" si="0"/>
        <v>0</v>
      </c>
      <c r="F20" s="111"/>
    </row>
    <row r="21" spans="1:6" ht="14.25" thickTop="1" thickBot="1" x14ac:dyDescent="0.25">
      <c r="A21" s="88" t="s">
        <v>161</v>
      </c>
      <c r="B21" s="77"/>
      <c r="C21" s="77"/>
      <c r="D21" s="76">
        <f t="shared" si="0"/>
        <v>0</v>
      </c>
      <c r="F21" s="111"/>
    </row>
    <row r="22" spans="1:6" ht="14.25" thickTop="1" thickBot="1" x14ac:dyDescent="0.25">
      <c r="A22" s="88" t="s">
        <v>260</v>
      </c>
      <c r="B22" s="77"/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163</v>
      </c>
      <c r="B23" s="77">
        <v>613</v>
      </c>
      <c r="C23" s="77">
        <v>613</v>
      </c>
      <c r="D23" s="76">
        <f t="shared" si="0"/>
        <v>100</v>
      </c>
      <c r="F23" s="111"/>
    </row>
    <row r="24" spans="1:6" ht="14.25" thickTop="1" thickBot="1" x14ac:dyDescent="0.25">
      <c r="A24" s="88" t="s">
        <v>261</v>
      </c>
      <c r="B24" s="77"/>
      <c r="C24" s="77"/>
      <c r="D24" s="76">
        <f t="shared" si="0"/>
        <v>0</v>
      </c>
      <c r="F24" s="111"/>
    </row>
    <row r="25" spans="1:6" ht="15.75" customHeight="1" thickTop="1" thickBot="1" x14ac:dyDescent="0.25">
      <c r="A25" s="87" t="s">
        <v>296</v>
      </c>
      <c r="B25" s="94"/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164</v>
      </c>
      <c r="B26" s="94"/>
      <c r="C26" s="94"/>
      <c r="D26" s="75">
        <f t="shared" si="0"/>
        <v>0</v>
      </c>
      <c r="F26" s="111"/>
    </row>
    <row r="27" spans="1:6" ht="14.25" thickTop="1" thickBot="1" x14ac:dyDescent="0.25">
      <c r="A27" s="87" t="s">
        <v>171</v>
      </c>
      <c r="B27" s="75">
        <f>SUM(B28:B33)</f>
        <v>21846</v>
      </c>
      <c r="C27" s="75">
        <f>SUM(C28:C33)</f>
        <v>25338</v>
      </c>
      <c r="D27" s="75">
        <f t="shared" si="0"/>
        <v>115.98461960999727</v>
      </c>
      <c r="F27" s="111"/>
    </row>
    <row r="28" spans="1:6" ht="14.25" thickTop="1" thickBot="1" x14ac:dyDescent="0.25">
      <c r="A28" s="89" t="s">
        <v>165</v>
      </c>
      <c r="B28" s="77">
        <v>8843</v>
      </c>
      <c r="C28" s="77">
        <v>9582</v>
      </c>
      <c r="D28" s="76">
        <f t="shared" si="0"/>
        <v>108.35689245731086</v>
      </c>
      <c r="F28" s="111"/>
    </row>
    <row r="29" spans="1:6" ht="15.75" customHeight="1" thickTop="1" thickBot="1" x14ac:dyDescent="0.25">
      <c r="A29" s="89" t="s">
        <v>166</v>
      </c>
      <c r="B29" s="77">
        <v>8144</v>
      </c>
      <c r="C29" s="77">
        <v>12590</v>
      </c>
      <c r="D29" s="76">
        <f t="shared" si="0"/>
        <v>154.59233791748525</v>
      </c>
      <c r="F29" s="111"/>
    </row>
    <row r="30" spans="1:6" ht="14.25" thickTop="1" thickBot="1" x14ac:dyDescent="0.25">
      <c r="A30" s="89" t="s">
        <v>167</v>
      </c>
      <c r="B30" s="77">
        <v>2017</v>
      </c>
      <c r="C30" s="77">
        <v>1645</v>
      </c>
      <c r="D30" s="76">
        <f t="shared" si="0"/>
        <v>81.556767476450176</v>
      </c>
      <c r="F30" s="111"/>
    </row>
    <row r="31" spans="1:6" ht="14.25" thickTop="1" thickBot="1" x14ac:dyDescent="0.25">
      <c r="A31" s="89" t="s">
        <v>168</v>
      </c>
      <c r="B31" s="77"/>
      <c r="C31" s="77"/>
      <c r="D31" s="76">
        <f t="shared" si="0"/>
        <v>0</v>
      </c>
      <c r="F31" s="111"/>
    </row>
    <row r="32" spans="1:6" ht="14.25" thickTop="1" thickBot="1" x14ac:dyDescent="0.25">
      <c r="A32" s="89" t="s">
        <v>169</v>
      </c>
      <c r="B32" s="77">
        <v>1545</v>
      </c>
      <c r="C32" s="77">
        <v>678</v>
      </c>
      <c r="D32" s="76">
        <f t="shared" si="0"/>
        <v>43.883495145631066</v>
      </c>
      <c r="F32" s="111"/>
    </row>
    <row r="33" spans="1:6" ht="14.25" thickTop="1" thickBot="1" x14ac:dyDescent="0.25">
      <c r="A33" s="89" t="s">
        <v>301</v>
      </c>
      <c r="B33" s="77">
        <v>1297</v>
      </c>
      <c r="C33" s="77">
        <v>843</v>
      </c>
      <c r="D33" s="76">
        <f t="shared" si="0"/>
        <v>64.996144949884354</v>
      </c>
      <c r="F33" s="111"/>
    </row>
    <row r="34" spans="1:6" ht="14.25" thickTop="1" thickBot="1" x14ac:dyDescent="0.25">
      <c r="A34" s="90" t="s">
        <v>172</v>
      </c>
      <c r="B34" s="75">
        <f>B11+B27</f>
        <v>159610</v>
      </c>
      <c r="C34" s="75">
        <f>C11+C27</f>
        <v>160063</v>
      </c>
      <c r="D34" s="75">
        <f t="shared" si="0"/>
        <v>100.28381680345844</v>
      </c>
      <c r="F34" s="111"/>
    </row>
    <row r="35" spans="1:6" ht="14.25" thickTop="1" thickBot="1" x14ac:dyDescent="0.25">
      <c r="A35" s="41" t="s">
        <v>170</v>
      </c>
      <c r="B35" s="77"/>
      <c r="C35" s="77"/>
      <c r="D35" s="76">
        <f t="shared" si="0"/>
        <v>0</v>
      </c>
      <c r="F35" s="111"/>
    </row>
    <row r="36" spans="1:6" ht="14.25" thickTop="1" thickBot="1" x14ac:dyDescent="0.25">
      <c r="A36" s="81" t="s">
        <v>262</v>
      </c>
      <c r="B36" s="80"/>
      <c r="C36" s="80"/>
      <c r="D36" s="80"/>
      <c r="F36" s="111"/>
    </row>
    <row r="37" spans="1:6" ht="14.25" thickTop="1" thickBot="1" x14ac:dyDescent="0.25">
      <c r="A37" s="91" t="s">
        <v>263</v>
      </c>
      <c r="B37" s="75">
        <f>(SUM(B38:B41))</f>
        <v>100210</v>
      </c>
      <c r="C37" s="75">
        <f>(SUM(C38:C41))</f>
        <v>101742</v>
      </c>
      <c r="D37" s="75">
        <f t="shared" ref="D37:D57" si="1">IF(B37&lt;=0,0,C37/B37*100)</f>
        <v>101.52878954196187</v>
      </c>
      <c r="F37" s="111"/>
    </row>
    <row r="38" spans="1:6" ht="14.25" thickTop="1" thickBot="1" x14ac:dyDescent="0.25">
      <c r="A38" s="88" t="s">
        <v>298</v>
      </c>
      <c r="B38" s="77">
        <v>92440</v>
      </c>
      <c r="C38" s="77">
        <v>89118</v>
      </c>
      <c r="D38" s="76">
        <f t="shared" si="1"/>
        <v>96.406317611423631</v>
      </c>
      <c r="F38" s="111"/>
    </row>
    <row r="39" spans="1:6" ht="14.25" thickTop="1" thickBot="1" x14ac:dyDescent="0.25">
      <c r="A39" s="92" t="s">
        <v>175</v>
      </c>
      <c r="B39" s="77">
        <v>6943</v>
      </c>
      <c r="C39" s="77">
        <v>10293</v>
      </c>
      <c r="D39" s="76">
        <f t="shared" si="1"/>
        <v>148.25003600748957</v>
      </c>
      <c r="F39" s="111"/>
    </row>
    <row r="40" spans="1:6" ht="14.25" thickTop="1" thickBot="1" x14ac:dyDescent="0.25">
      <c r="A40" s="88" t="s">
        <v>128</v>
      </c>
      <c r="B40" s="77">
        <v>827</v>
      </c>
      <c r="C40" s="77">
        <v>2331</v>
      </c>
      <c r="D40" s="76">
        <f t="shared" si="1"/>
        <v>281.86215235792019</v>
      </c>
      <c r="F40" s="111"/>
    </row>
    <row r="41" spans="1:6" ht="14.25" thickTop="1" thickBot="1" x14ac:dyDescent="0.25">
      <c r="A41" s="88" t="s">
        <v>176</v>
      </c>
      <c r="B41" s="77"/>
      <c r="C41" s="77"/>
      <c r="D41" s="76">
        <f t="shared" si="1"/>
        <v>0</v>
      </c>
      <c r="F41" s="111"/>
    </row>
    <row r="42" spans="1:6" ht="14.25" thickTop="1" thickBot="1" x14ac:dyDescent="0.25">
      <c r="A42" s="93" t="s">
        <v>183</v>
      </c>
      <c r="B42" s="75">
        <f>B43+B51</f>
        <v>59400</v>
      </c>
      <c r="C42" s="75">
        <f>C43+C51</f>
        <v>58321</v>
      </c>
      <c r="D42" s="75">
        <f t="shared" si="1"/>
        <v>98.183501683501689</v>
      </c>
      <c r="F42" s="111"/>
    </row>
    <row r="43" spans="1:6" ht="14.25" thickTop="1" thickBot="1" x14ac:dyDescent="0.25">
      <c r="A43" s="90" t="s">
        <v>177</v>
      </c>
      <c r="B43" s="75">
        <f>SUM(B44:B50)</f>
        <v>24035</v>
      </c>
      <c r="C43" s="75">
        <f>SUM(C44:C50)</f>
        <v>19994</v>
      </c>
      <c r="D43" s="75">
        <f t="shared" si="1"/>
        <v>83.187018930726026</v>
      </c>
      <c r="F43" s="111"/>
    </row>
    <row r="44" spans="1:6" ht="14.25" thickTop="1" thickBot="1" x14ac:dyDescent="0.25">
      <c r="A44" s="88" t="s">
        <v>178</v>
      </c>
      <c r="B44" s="77">
        <v>14794</v>
      </c>
      <c r="C44" s="77">
        <v>12447</v>
      </c>
      <c r="D44" s="76">
        <f t="shared" si="1"/>
        <v>84.135460321752063</v>
      </c>
      <c r="F44" s="107"/>
    </row>
    <row r="45" spans="1:6" ht="14.25" thickTop="1" thickBot="1" x14ac:dyDescent="0.25">
      <c r="A45" s="89" t="s">
        <v>265</v>
      </c>
      <c r="B45" s="77">
        <v>5881</v>
      </c>
      <c r="C45" s="77">
        <v>4101</v>
      </c>
      <c r="D45" s="76">
        <f t="shared" si="1"/>
        <v>69.733038598877741</v>
      </c>
      <c r="F45" s="107"/>
    </row>
    <row r="46" spans="1:6" ht="14.25" thickTop="1" thickBot="1" x14ac:dyDescent="0.25">
      <c r="A46" s="89" t="s">
        <v>179</v>
      </c>
      <c r="B46" s="77"/>
      <c r="C46" s="77"/>
      <c r="D46" s="76">
        <f t="shared" si="1"/>
        <v>0</v>
      </c>
      <c r="F46" s="107"/>
    </row>
    <row r="47" spans="1:6" ht="14.25" thickTop="1" thickBot="1" x14ac:dyDescent="0.25">
      <c r="A47" s="89" t="s">
        <v>180</v>
      </c>
      <c r="B47" s="77">
        <v>607</v>
      </c>
      <c r="C47" s="77">
        <v>596</v>
      </c>
      <c r="D47" s="76">
        <f t="shared" si="1"/>
        <v>98.187808896210868</v>
      </c>
      <c r="F47" s="107"/>
    </row>
    <row r="48" spans="1:6" ht="14.25" thickTop="1" thickBot="1" x14ac:dyDescent="0.25">
      <c r="A48" s="89" t="s">
        <v>266</v>
      </c>
      <c r="B48" s="77">
        <v>1238</v>
      </c>
      <c r="C48" s="77">
        <v>1336</v>
      </c>
      <c r="D48" s="76">
        <f t="shared" si="1"/>
        <v>107.91599353796445</v>
      </c>
    </row>
    <row r="49" spans="1:4" ht="14.25" thickTop="1" thickBot="1" x14ac:dyDescent="0.25">
      <c r="A49" s="89" t="s">
        <v>302</v>
      </c>
      <c r="B49" s="77">
        <v>1515</v>
      </c>
      <c r="C49" s="77">
        <v>1514</v>
      </c>
      <c r="D49" s="76">
        <f t="shared" si="1"/>
        <v>99.93399339933994</v>
      </c>
    </row>
    <row r="50" spans="1:4" ht="27" thickTop="1" thickBot="1" x14ac:dyDescent="0.25">
      <c r="A50" s="89" t="s">
        <v>299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181</v>
      </c>
      <c r="B51" s="75">
        <f>B52+B53+B54+B55</f>
        <v>35365</v>
      </c>
      <c r="C51" s="75">
        <f>C52+C53+C54+C55</f>
        <v>38327</v>
      </c>
      <c r="D51" s="75">
        <f t="shared" si="1"/>
        <v>108.37551251237099</v>
      </c>
    </row>
    <row r="52" spans="1:4" ht="17.25" customHeight="1" thickTop="1" thickBot="1" x14ac:dyDescent="0.25">
      <c r="A52" s="89" t="s">
        <v>325</v>
      </c>
      <c r="B52" s="77">
        <v>35365</v>
      </c>
      <c r="C52" s="77">
        <v>38327</v>
      </c>
      <c r="D52" s="76">
        <f t="shared" si="1"/>
        <v>108.37551251237099</v>
      </c>
    </row>
    <row r="53" spans="1:4" ht="15.75" customHeight="1" thickTop="1" thickBot="1" x14ac:dyDescent="0.25">
      <c r="A53" s="89" t="s">
        <v>182</v>
      </c>
      <c r="B53" s="77"/>
      <c r="C53" s="77"/>
      <c r="D53" s="76">
        <f t="shared" si="1"/>
        <v>0</v>
      </c>
    </row>
    <row r="54" spans="1:4" ht="14.25" thickTop="1" thickBot="1" x14ac:dyDescent="0.25">
      <c r="A54" s="89" t="s">
        <v>214</v>
      </c>
      <c r="B54" s="77"/>
      <c r="C54" s="77"/>
      <c r="D54" s="76">
        <f t="shared" si="1"/>
        <v>0</v>
      </c>
    </row>
    <row r="55" spans="1:4" ht="14.25" thickTop="1" thickBot="1" x14ac:dyDescent="0.25">
      <c r="A55" s="89" t="s">
        <v>300</v>
      </c>
      <c r="B55" s="77"/>
      <c r="C55" s="77"/>
      <c r="D55" s="76">
        <f t="shared" si="1"/>
        <v>0</v>
      </c>
    </row>
    <row r="56" spans="1:4" ht="14.25" thickTop="1" thickBot="1" x14ac:dyDescent="0.25">
      <c r="A56" s="87" t="s">
        <v>264</v>
      </c>
      <c r="B56" s="75">
        <f>B37+B42</f>
        <v>159610</v>
      </c>
      <c r="C56" s="75">
        <f>C37+C42</f>
        <v>160063</v>
      </c>
      <c r="D56" s="76">
        <f t="shared" si="1"/>
        <v>100.28381680345844</v>
      </c>
    </row>
    <row r="57" spans="1:4" ht="14.25" thickTop="1" thickBot="1" x14ac:dyDescent="0.25">
      <c r="A57" s="41" t="s">
        <v>184</v>
      </c>
      <c r="B57" s="77"/>
      <c r="C57" s="77"/>
      <c r="D57" s="76">
        <f t="shared" si="1"/>
        <v>0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210"/>
      <c r="D60" s="106"/>
    </row>
    <row r="61" spans="1:4" x14ac:dyDescent="0.2">
      <c r="A61" s="106"/>
      <c r="B61" s="106"/>
      <c r="C61" s="106"/>
      <c r="D61" s="106"/>
    </row>
  </sheetData>
  <sheetProtection selectLockedCells="1"/>
  <mergeCells count="4">
    <mergeCell ref="B1:D1"/>
    <mergeCell ref="A7:D7"/>
    <mergeCell ref="B8:D8"/>
    <mergeCell ref="A6:D6"/>
  </mergeCells>
  <phoneticPr fontId="35" type="noConversion"/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19" zoomScale="120" zoomScaleNormal="120" workbookViewId="0">
      <selection activeCell="C39" sqref="C39"/>
    </sheetView>
  </sheetViews>
  <sheetFormatPr defaultColWidth="9.140625"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311</v>
      </c>
      <c r="C1" s="237" t="str">
        <f>'ФИ-Почетна'!$C$18</f>
        <v>ТРАНСКОП АД ПАТНИЧКИ СООБРАЌАЈ</v>
      </c>
      <c r="D1" s="237"/>
      <c r="E1" s="237"/>
    </row>
    <row r="2" spans="1:7" ht="12.75" customHeight="1" x14ac:dyDescent="0.2">
      <c r="A2" s="112"/>
      <c r="B2" s="113" t="s">
        <v>319</v>
      </c>
      <c r="C2" s="101" t="str">
        <f>'ФИ-Почетна'!$C$22</f>
        <v>01.01 - 30.06</v>
      </c>
      <c r="D2" s="114"/>
      <c r="E2" s="115"/>
    </row>
    <row r="3" spans="1:7" ht="14.25" customHeight="1" x14ac:dyDescent="0.2">
      <c r="A3" s="112"/>
      <c r="B3" s="104" t="s">
        <v>316</v>
      </c>
      <c r="C3" s="105">
        <f>'ФИ-Почетна'!$C$23</f>
        <v>2022</v>
      </c>
      <c r="D3" s="116"/>
      <c r="E3" s="117"/>
    </row>
    <row r="4" spans="1:7" x14ac:dyDescent="0.2">
      <c r="A4" s="112"/>
      <c r="B4" s="104" t="s">
        <v>320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43" t="s">
        <v>19</v>
      </c>
      <c r="C6" s="243"/>
      <c r="D6" s="243"/>
      <c r="E6" s="118"/>
    </row>
    <row r="7" spans="1:7" ht="12.75" customHeight="1" x14ac:dyDescent="0.2">
      <c r="A7" s="112"/>
      <c r="B7" s="238" t="s">
        <v>378</v>
      </c>
      <c r="C7" s="238"/>
      <c r="D7" s="238"/>
      <c r="E7" s="118"/>
    </row>
    <row r="8" spans="1:7" ht="13.5" thickBot="1" x14ac:dyDescent="0.25">
      <c r="A8" s="112"/>
      <c r="B8" s="112"/>
      <c r="C8" s="239" t="s">
        <v>24</v>
      </c>
      <c r="D8" s="239"/>
      <c r="E8" s="239"/>
    </row>
    <row r="9" spans="1:7" ht="30" customHeight="1" thickTop="1" thickBot="1" x14ac:dyDescent="0.25">
      <c r="A9" s="241" t="s">
        <v>23</v>
      </c>
      <c r="B9" s="242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41"/>
      <c r="B10" s="242"/>
      <c r="C10" s="119" t="s">
        <v>219</v>
      </c>
      <c r="D10" s="119" t="s">
        <v>219</v>
      </c>
      <c r="E10" s="119" t="s">
        <v>220</v>
      </c>
      <c r="G10" s="120"/>
    </row>
    <row r="11" spans="1:7" ht="14.25" thickTop="1" thickBot="1" x14ac:dyDescent="0.25">
      <c r="A11" s="74">
        <v>1</v>
      </c>
      <c r="B11" s="121" t="s">
        <v>243</v>
      </c>
      <c r="C11" s="75">
        <f>C12+C18+C19</f>
        <v>29290</v>
      </c>
      <c r="D11" s="75">
        <f>D12+D18+D19</f>
        <v>39445</v>
      </c>
      <c r="E11" s="75">
        <f>IF(C11&lt;=0,0,D11/C11*100)</f>
        <v>134.67053601911917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v>18891</v>
      </c>
      <c r="D12" s="76">
        <v>39065</v>
      </c>
      <c r="E12" s="76">
        <f t="shared" ref="E12:E49" si="0">IF(C12&lt;=0,0,D12/C12*100)</f>
        <v>206.79159388068391</v>
      </c>
      <c r="G12" s="111"/>
    </row>
    <row r="13" spans="1:7" ht="14.25" thickTop="1" thickBot="1" x14ac:dyDescent="0.25">
      <c r="A13" s="74" t="s">
        <v>244</v>
      </c>
      <c r="B13" s="95" t="s">
        <v>12</v>
      </c>
      <c r="C13" s="77">
        <v>18626</v>
      </c>
      <c r="D13" s="77">
        <v>37388</v>
      </c>
      <c r="E13" s="76">
        <f t="shared" si="0"/>
        <v>200.73016213894556</v>
      </c>
      <c r="G13" s="111"/>
    </row>
    <row r="14" spans="1:7" ht="14.25" thickTop="1" thickBot="1" x14ac:dyDescent="0.25">
      <c r="A14" s="74" t="s">
        <v>245</v>
      </c>
      <c r="B14" s="95" t="s">
        <v>13</v>
      </c>
      <c r="C14" s="77">
        <v>265</v>
      </c>
      <c r="D14" s="77">
        <v>1677</v>
      </c>
      <c r="E14" s="76">
        <f t="shared" si="0"/>
        <v>632.83018867924523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270</v>
      </c>
      <c r="D15" s="78" t="s">
        <v>271</v>
      </c>
      <c r="E15" s="78" t="s">
        <v>321</v>
      </c>
      <c r="G15" s="111"/>
    </row>
    <row r="16" spans="1:7" ht="27" thickTop="1" thickBot="1" x14ac:dyDescent="0.25">
      <c r="A16" s="74">
        <v>4</v>
      </c>
      <c r="B16" s="95" t="s">
        <v>267</v>
      </c>
      <c r="C16" s="77"/>
      <c r="D16" s="77"/>
      <c r="E16" s="76">
        <f t="shared" si="0"/>
        <v>0</v>
      </c>
      <c r="G16" s="111"/>
    </row>
    <row r="17" spans="1:7" ht="27" thickTop="1" thickBot="1" x14ac:dyDescent="0.25">
      <c r="A17" s="74">
        <v>5</v>
      </c>
      <c r="B17" s="95" t="s">
        <v>268</v>
      </c>
      <c r="C17" s="77"/>
      <c r="D17" s="77"/>
      <c r="E17" s="76">
        <f t="shared" si="0"/>
        <v>0</v>
      </c>
      <c r="G17" s="111"/>
    </row>
    <row r="18" spans="1:7" ht="14.25" thickTop="1" thickBot="1" x14ac:dyDescent="0.25">
      <c r="A18" s="74">
        <v>6</v>
      </c>
      <c r="B18" s="95" t="s">
        <v>269</v>
      </c>
      <c r="C18" s="77"/>
      <c r="D18" s="77"/>
      <c r="E18" s="76">
        <f t="shared" si="0"/>
        <v>0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10399</v>
      </c>
      <c r="D19" s="77">
        <v>380</v>
      </c>
      <c r="E19" s="76">
        <f t="shared" si="0"/>
        <v>3.6541975189922109</v>
      </c>
      <c r="G19" s="111"/>
    </row>
    <row r="20" spans="1:7" ht="14.25" thickTop="1" thickBot="1" x14ac:dyDescent="0.25">
      <c r="A20" s="74">
        <v>8</v>
      </c>
      <c r="B20" s="97" t="s">
        <v>246</v>
      </c>
      <c r="C20" s="75">
        <f>SUM(C21:C31)</f>
        <v>28699</v>
      </c>
      <c r="D20" s="75">
        <f>SUM(D21:D31)</f>
        <v>39464</v>
      </c>
      <c r="E20" s="75">
        <f t="shared" si="0"/>
        <v>137.51001777065403</v>
      </c>
      <c r="G20" s="111"/>
    </row>
    <row r="21" spans="1:7" ht="14.25" thickTop="1" thickBot="1" x14ac:dyDescent="0.25">
      <c r="A21" s="74">
        <v>9</v>
      </c>
      <c r="B21" s="96" t="s">
        <v>247</v>
      </c>
      <c r="C21" s="77">
        <v>1000</v>
      </c>
      <c r="D21" s="77"/>
      <c r="E21" s="76">
        <f t="shared" si="0"/>
        <v>0</v>
      </c>
      <c r="G21" s="111"/>
    </row>
    <row r="22" spans="1:7" ht="14.25" thickTop="1" thickBot="1" x14ac:dyDescent="0.25">
      <c r="A22" s="74">
        <v>10</v>
      </c>
      <c r="B22" s="96" t="s">
        <v>272</v>
      </c>
      <c r="C22" s="77">
        <v>8637</v>
      </c>
      <c r="D22" s="77">
        <v>16104</v>
      </c>
      <c r="E22" s="76">
        <f t="shared" si="0"/>
        <v>186.45362973254603</v>
      </c>
      <c r="G22" s="111"/>
    </row>
    <row r="23" spans="1:7" ht="27" thickTop="1" thickBot="1" x14ac:dyDescent="0.25">
      <c r="A23" s="74">
        <v>11</v>
      </c>
      <c r="B23" s="96" t="s">
        <v>273</v>
      </c>
      <c r="C23" s="77"/>
      <c r="D23" s="77"/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274</v>
      </c>
      <c r="C24" s="77">
        <v>3873</v>
      </c>
      <c r="D24" s="77">
        <v>6201</v>
      </c>
      <c r="E24" s="76">
        <f t="shared" si="0"/>
        <v>160.10844306738963</v>
      </c>
      <c r="G24" s="111"/>
    </row>
    <row r="25" spans="1:7" ht="14.25" thickTop="1" thickBot="1" x14ac:dyDescent="0.25">
      <c r="A25" s="74">
        <v>13</v>
      </c>
      <c r="B25" s="96" t="s">
        <v>275</v>
      </c>
      <c r="C25" s="77">
        <v>1231</v>
      </c>
      <c r="D25" s="77">
        <v>1406</v>
      </c>
      <c r="E25" s="76">
        <f t="shared" si="0"/>
        <v>114.21608448415923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9640</v>
      </c>
      <c r="D26" s="77">
        <v>11583</v>
      </c>
      <c r="E26" s="76">
        <f t="shared" si="0"/>
        <v>120.15560165975103</v>
      </c>
      <c r="G26" s="111"/>
    </row>
    <row r="27" spans="1:7" ht="14.25" thickTop="1" thickBot="1" x14ac:dyDescent="0.25">
      <c r="A27" s="74">
        <v>15</v>
      </c>
      <c r="B27" s="95" t="s">
        <v>276</v>
      </c>
      <c r="C27" s="77">
        <v>4095</v>
      </c>
      <c r="D27" s="77">
        <v>4041</v>
      </c>
      <c r="E27" s="76">
        <f t="shared" si="0"/>
        <v>98.681318681318686</v>
      </c>
      <c r="G27" s="111"/>
    </row>
    <row r="28" spans="1:7" ht="14.25" thickTop="1" thickBot="1" x14ac:dyDescent="0.25">
      <c r="A28" s="74">
        <v>16</v>
      </c>
      <c r="B28" s="96" t="s">
        <v>277</v>
      </c>
      <c r="C28" s="77"/>
      <c r="D28" s="77"/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278</v>
      </c>
      <c r="C29" s="77"/>
      <c r="D29" s="77"/>
      <c r="E29" s="76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248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279</v>
      </c>
      <c r="C31" s="77">
        <v>223</v>
      </c>
      <c r="D31" s="77">
        <v>129</v>
      </c>
      <c r="E31" s="76">
        <f t="shared" si="0"/>
        <v>57.847533632286996</v>
      </c>
      <c r="G31" s="111"/>
    </row>
    <row r="32" spans="1:7" ht="14.25" thickTop="1" thickBot="1" x14ac:dyDescent="0.25">
      <c r="A32" s="74">
        <v>20</v>
      </c>
      <c r="B32" s="97" t="s">
        <v>233</v>
      </c>
      <c r="C32" s="79">
        <f>C11-C20-C16+C17</f>
        <v>591</v>
      </c>
      <c r="D32" s="79">
        <f>D11-D20-D16+D17</f>
        <v>-19</v>
      </c>
      <c r="E32" s="79">
        <f t="shared" si="0"/>
        <v>-3.2148900169204735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0</v>
      </c>
      <c r="D33" s="79">
        <f>D34+D35+D36</f>
        <v>1989</v>
      </c>
      <c r="E33" s="75">
        <f t="shared" si="0"/>
        <v>0</v>
      </c>
      <c r="G33" s="111"/>
    </row>
    <row r="34" spans="1:7" ht="14.25" thickTop="1" thickBot="1" x14ac:dyDescent="0.25">
      <c r="A34" s="74" t="s">
        <v>287</v>
      </c>
      <c r="B34" s="95" t="s">
        <v>249</v>
      </c>
      <c r="C34" s="77"/>
      <c r="D34" s="77">
        <v>1989</v>
      </c>
      <c r="E34" s="76">
        <f t="shared" si="0"/>
        <v>0</v>
      </c>
      <c r="G34" s="111"/>
    </row>
    <row r="35" spans="1:7" ht="14.25" thickTop="1" thickBot="1" x14ac:dyDescent="0.25">
      <c r="A35" s="74" t="s">
        <v>288</v>
      </c>
      <c r="B35" s="95" t="s">
        <v>250</v>
      </c>
      <c r="C35" s="77"/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289</v>
      </c>
      <c r="B36" s="95" t="s">
        <v>280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583</v>
      </c>
      <c r="D37" s="75">
        <f>D38+D39+D40</f>
        <v>437</v>
      </c>
      <c r="E37" s="75">
        <f t="shared" si="0"/>
        <v>74.957118353344768</v>
      </c>
      <c r="G37" s="111"/>
    </row>
    <row r="38" spans="1:7" ht="14.25" thickTop="1" thickBot="1" x14ac:dyDescent="0.25">
      <c r="A38" s="74" t="s">
        <v>290</v>
      </c>
      <c r="B38" s="95" t="s">
        <v>251</v>
      </c>
      <c r="C38" s="77">
        <v>583</v>
      </c>
      <c r="D38" s="77">
        <v>437</v>
      </c>
      <c r="E38" s="76">
        <f t="shared" si="0"/>
        <v>74.957118353344768</v>
      </c>
      <c r="G38" s="111"/>
    </row>
    <row r="39" spans="1:7" ht="14.25" thickTop="1" thickBot="1" x14ac:dyDescent="0.25">
      <c r="A39" s="74" t="s">
        <v>291</v>
      </c>
      <c r="B39" s="95" t="s">
        <v>252</v>
      </c>
      <c r="C39" s="77"/>
      <c r="D39" s="77"/>
      <c r="E39" s="76">
        <f t="shared" si="0"/>
        <v>0</v>
      </c>
      <c r="G39" s="111"/>
    </row>
    <row r="40" spans="1:7" ht="14.25" thickTop="1" thickBot="1" x14ac:dyDescent="0.25">
      <c r="A40" s="74" t="s">
        <v>292</v>
      </c>
      <c r="B40" s="95" t="s">
        <v>281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283</v>
      </c>
      <c r="C41" s="75">
        <f>C32+C33-C37</f>
        <v>8</v>
      </c>
      <c r="D41" s="75">
        <f>D32+D33-D37</f>
        <v>1533</v>
      </c>
      <c r="E41" s="75">
        <f t="shared" si="0"/>
        <v>19162.5</v>
      </c>
      <c r="G41" s="111"/>
    </row>
    <row r="42" spans="1:7" ht="14.25" thickTop="1" thickBot="1" x14ac:dyDescent="0.25">
      <c r="A42" s="74">
        <v>24</v>
      </c>
      <c r="B42" s="95" t="s">
        <v>282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8</v>
      </c>
      <c r="D43" s="75">
        <f>D41+D42</f>
        <v>1533</v>
      </c>
      <c r="E43" s="75">
        <f t="shared" si="0"/>
        <v>19162.5</v>
      </c>
    </row>
    <row r="44" spans="1:7" ht="14.25" thickTop="1" thickBot="1" x14ac:dyDescent="0.25">
      <c r="A44" s="74">
        <v>26</v>
      </c>
      <c r="B44" s="96" t="s">
        <v>5</v>
      </c>
      <c r="C44" s="77"/>
      <c r="D44" s="77"/>
      <c r="E44" s="76">
        <f t="shared" si="0"/>
        <v>0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8</v>
      </c>
      <c r="D45" s="75">
        <f>D43-D44</f>
        <v>1533</v>
      </c>
      <c r="E45" s="75">
        <f t="shared" si="0"/>
        <v>19162.5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284</v>
      </c>
      <c r="C47" s="75">
        <f>C45-C46</f>
        <v>8</v>
      </c>
      <c r="D47" s="75">
        <f>D45-D46</f>
        <v>1533</v>
      </c>
      <c r="E47" s="75">
        <f t="shared" si="0"/>
        <v>19162.5</v>
      </c>
    </row>
    <row r="48" spans="1:7" ht="14.25" thickTop="1" thickBot="1" x14ac:dyDescent="0.25">
      <c r="A48" s="74">
        <v>30</v>
      </c>
      <c r="B48" s="95" t="s">
        <v>285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286</v>
      </c>
      <c r="C49" s="75">
        <f>C45+C48</f>
        <v>8</v>
      </c>
      <c r="D49" s="75">
        <f>D45+D48</f>
        <v>1533</v>
      </c>
      <c r="E49" s="75">
        <f t="shared" si="0"/>
        <v>19162.5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selectLockedCells="1"/>
  <mergeCells count="6">
    <mergeCell ref="C1:E1"/>
    <mergeCell ref="C8:E8"/>
    <mergeCell ref="A9:A10"/>
    <mergeCell ref="B9:B10"/>
    <mergeCell ref="B6:D6"/>
    <mergeCell ref="B7:D7"/>
  </mergeCells>
  <phoneticPr fontId="35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31" zoomScale="109" zoomScaleNormal="109" workbookViewId="0">
      <selection activeCell="C23" sqref="C23"/>
    </sheetView>
  </sheetViews>
  <sheetFormatPr defaultColWidth="9.140625"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311</v>
      </c>
      <c r="B1" s="246" t="str">
        <f>'ФИ-Почетна'!$C$18</f>
        <v>ТРАНСКОП АД ПАТНИЧКИ СООБРАЌАЈ</v>
      </c>
      <c r="C1" s="246"/>
      <c r="D1" s="246"/>
    </row>
    <row r="2" spans="1:11" s="7" customFormat="1" x14ac:dyDescent="0.2">
      <c r="A2" s="66" t="s">
        <v>319</v>
      </c>
      <c r="B2" s="67" t="str">
        <f>'ФИ-Почетна'!$C$22</f>
        <v>01.01 - 30.06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316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 x14ac:dyDescent="0.2">
      <c r="A4" s="70" t="s">
        <v>320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5" t="s">
        <v>111</v>
      </c>
      <c r="B5" s="245"/>
      <c r="C5" s="245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44" t="s">
        <v>24</v>
      </c>
      <c r="D7" s="244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B10+SUM(B12:B28)</f>
        <v>4789</v>
      </c>
      <c r="C9" s="38">
        <f>C10+SUM(C12:C28)</f>
        <v>-160</v>
      </c>
      <c r="D9" s="38">
        <f>IF(B9&lt;=0,0,C9/B9*100)</f>
        <v>-3.3409897682188348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578</v>
      </c>
      <c r="C10" s="34">
        <v>1533</v>
      </c>
      <c r="D10" s="122">
        <f>IF(B10&lt;=0,0,C10/B10*100)</f>
        <v>265.2249134948097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8151</v>
      </c>
      <c r="C12" s="34">
        <v>4041</v>
      </c>
      <c r="D12" s="122">
        <f t="shared" ref="D12:D28" si="0">IF(B12&lt;=0,0,C12/B12*100)</f>
        <v>49.576739050423264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2369</v>
      </c>
      <c r="C14" s="34">
        <v>-739</v>
      </c>
      <c r="D14" s="122">
        <f t="shared" si="0"/>
        <v>-31.194596876319121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-2606</v>
      </c>
      <c r="C15" s="34">
        <v>-4446</v>
      </c>
      <c r="D15" s="122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/>
      <c r="C16" s="34"/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544</v>
      </c>
      <c r="C17" s="34">
        <v>372</v>
      </c>
      <c r="D17" s="122">
        <f t="shared" si="0"/>
        <v>68.382352941176478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-255</v>
      </c>
      <c r="C18" s="34">
        <v>-454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-80</v>
      </c>
      <c r="C19" s="34">
        <v>-2347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-329</v>
      </c>
      <c r="C20" s="34"/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-3</v>
      </c>
      <c r="C21" s="34">
        <v>-110</v>
      </c>
      <c r="D21" s="122">
        <f t="shared" si="0"/>
        <v>0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-6503</v>
      </c>
      <c r="C22" s="34">
        <v>1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>
        <v>2647</v>
      </c>
      <c r="C23" s="34">
        <v>1989</v>
      </c>
      <c r="D23" s="122">
        <f t="shared" si="0"/>
        <v>75.141669814884764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>
        <v>90</v>
      </c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>
        <v>186</v>
      </c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-2273</v>
      </c>
      <c r="C29" s="38">
        <f>SUM(C30:C38)</f>
        <v>-1889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>
        <v>-2273</v>
      </c>
      <c r="C30" s="34">
        <v>-1002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/>
      <c r="C31" s="34"/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/>
      <c r="C32" s="34">
        <v>0</v>
      </c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>
        <v>-437</v>
      </c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/>
      <c r="C38" s="34">
        <v>-450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-5050</v>
      </c>
      <c r="C39" s="38">
        <f>SUM(C40:C46)</f>
        <v>1182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>
        <v>1</v>
      </c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/>
      <c r="C41" s="34">
        <v>-1780</v>
      </c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>
        <v>-5051</v>
      </c>
      <c r="C42" s="34">
        <v>2962</v>
      </c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223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-2534</v>
      </c>
      <c r="C47" s="38">
        <f>C9+C29+C39</f>
        <v>-867</v>
      </c>
      <c r="D47" s="38">
        <f t="shared" si="2"/>
        <v>0</v>
      </c>
      <c r="E47" s="7"/>
      <c r="F47" s="7"/>
    </row>
    <row r="48" spans="1:6" ht="14.25" thickTop="1" thickBot="1" x14ac:dyDescent="0.25">
      <c r="A48" s="5" t="s">
        <v>60</v>
      </c>
      <c r="B48" s="34">
        <v>4079</v>
      </c>
      <c r="C48" s="34">
        <v>1545</v>
      </c>
      <c r="D48" s="122">
        <f t="shared" si="2"/>
        <v>37.876930620250057</v>
      </c>
      <c r="E48" s="7"/>
      <c r="F48" s="7"/>
    </row>
    <row r="49" spans="1:6" ht="14.25" thickTop="1" thickBot="1" x14ac:dyDescent="0.25">
      <c r="A49" s="37" t="s">
        <v>225</v>
      </c>
      <c r="B49" s="38">
        <f>B47+B48</f>
        <v>1545</v>
      </c>
      <c r="C49" s="38">
        <f>C47+C48</f>
        <v>678</v>
      </c>
      <c r="D49" s="38">
        <f t="shared" si="2"/>
        <v>43.883495145631066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zoomScale="110" workbookViewId="0">
      <selection activeCell="C28" sqref="C28"/>
    </sheetView>
  </sheetViews>
  <sheetFormatPr defaultColWidth="9.140625"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311</v>
      </c>
      <c r="B1" s="246" t="str">
        <f>'ФИ-Почетна'!$C$18</f>
        <v>ТРАНСКОП АД ПАТНИЧКИ СООБРАЌАЈ</v>
      </c>
      <c r="C1" s="254"/>
      <c r="D1" s="254"/>
      <c r="E1" s="39"/>
      <c r="F1" s="249"/>
      <c r="G1" s="249"/>
    </row>
    <row r="2" spans="1:7" ht="12.75" customHeight="1" x14ac:dyDescent="0.2">
      <c r="A2" s="66" t="s">
        <v>319</v>
      </c>
      <c r="B2" s="67" t="str">
        <f>'ФИ-Почетна'!$C$22</f>
        <v>01.01 - 30.06</v>
      </c>
      <c r="C2" s="68"/>
      <c r="D2" s="69"/>
      <c r="E2" s="35"/>
      <c r="F2" s="250"/>
      <c r="G2" s="250"/>
    </row>
    <row r="3" spans="1:7" ht="12.75" customHeight="1" x14ac:dyDescent="0.2">
      <c r="A3" s="70" t="s">
        <v>316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 x14ac:dyDescent="0.2">
      <c r="A4" s="70" t="s">
        <v>320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8" t="s">
        <v>134</v>
      </c>
      <c r="B5" s="248"/>
      <c r="C5" s="248"/>
      <c r="D5" s="248"/>
      <c r="E5" s="248"/>
      <c r="F5" s="248"/>
      <c r="G5" s="248"/>
    </row>
    <row r="6" spans="1:7" ht="21" customHeight="1" x14ac:dyDescent="0.2">
      <c r="A6" s="6"/>
      <c r="B6" s="36"/>
      <c r="C6" s="36"/>
      <c r="D6" s="36"/>
      <c r="E6" s="253" t="s">
        <v>24</v>
      </c>
      <c r="F6" s="253"/>
      <c r="G6" s="253"/>
    </row>
    <row r="7" spans="1:7" ht="18" customHeight="1" x14ac:dyDescent="0.2">
      <c r="A7" s="251" t="s">
        <v>133</v>
      </c>
      <c r="B7" s="252" t="s">
        <v>226</v>
      </c>
      <c r="C7" s="252"/>
      <c r="D7" s="252"/>
      <c r="E7" s="252"/>
      <c r="F7" s="247" t="s">
        <v>6</v>
      </c>
      <c r="G7" s="247" t="s">
        <v>129</v>
      </c>
    </row>
    <row r="8" spans="1:7" s="16" customFormat="1" ht="36" x14ac:dyDescent="0.2">
      <c r="A8" s="251"/>
      <c r="B8" s="17" t="s">
        <v>174</v>
      </c>
      <c r="C8" s="17" t="s">
        <v>127</v>
      </c>
      <c r="D8" s="17" t="s">
        <v>227</v>
      </c>
      <c r="E8" s="17" t="s">
        <v>128</v>
      </c>
      <c r="F8" s="247"/>
      <c r="G8" s="247"/>
    </row>
    <row r="9" spans="1:7" x14ac:dyDescent="0.2">
      <c r="A9" s="18" t="s">
        <v>113</v>
      </c>
      <c r="B9" s="30">
        <v>89118</v>
      </c>
      <c r="C9" s="30"/>
      <c r="D9" s="30">
        <v>10264</v>
      </c>
      <c r="E9" s="30">
        <v>249</v>
      </c>
      <c r="F9" s="30">
        <v>0</v>
      </c>
      <c r="G9" s="23">
        <f t="shared" ref="G9:G27" si="0">SUM(B9:F9)</f>
        <v>99631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578</v>
      </c>
      <c r="F14" s="31"/>
      <c r="G14" s="23">
        <f t="shared" si="0"/>
        <v>578</v>
      </c>
    </row>
    <row r="15" spans="1:7" x14ac:dyDescent="0.2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">
      <c r="A16" s="19" t="s">
        <v>228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240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>
        <v>1</v>
      </c>
      <c r="E27" s="32"/>
      <c r="F27" s="32"/>
      <c r="G27" s="23">
        <f t="shared" si="0"/>
        <v>1</v>
      </c>
    </row>
    <row r="28" spans="1:7" ht="14.25" thickTop="1" thickBot="1" x14ac:dyDescent="0.25">
      <c r="A28" s="22" t="s">
        <v>132</v>
      </c>
      <c r="B28" s="26">
        <f t="shared" ref="B28:F28" si="1">SUM(B9:B27)</f>
        <v>89118</v>
      </c>
      <c r="C28" s="26">
        <f t="shared" si="1"/>
        <v>0</v>
      </c>
      <c r="D28" s="26">
        <f t="shared" si="1"/>
        <v>10265</v>
      </c>
      <c r="E28" s="211">
        <f t="shared" si="1"/>
        <v>827</v>
      </c>
      <c r="F28" s="26">
        <f t="shared" si="1"/>
        <v>0</v>
      </c>
      <c r="G28" s="25">
        <f t="shared" ref="G28:G46" si="2">SUM(B28:F28)</f>
        <v>100210</v>
      </c>
    </row>
    <row r="29" spans="1:7" ht="13.5" thickTop="1" x14ac:dyDescent="0.2">
      <c r="A29" s="21" t="s">
        <v>118</v>
      </c>
      <c r="B29" s="33"/>
      <c r="C29" s="33"/>
      <c r="D29" s="33"/>
      <c r="E29" s="31"/>
      <c r="F29" s="33"/>
      <c r="G29" s="25">
        <f t="shared" si="2"/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1533</v>
      </c>
      <c r="F33" s="31"/>
      <c r="G33" s="25">
        <f t="shared" si="2"/>
        <v>1533</v>
      </c>
    </row>
    <row r="34" spans="1:7" x14ac:dyDescent="0.2">
      <c r="A34" s="19" t="s">
        <v>119</v>
      </c>
      <c r="B34" s="31"/>
      <c r="C34" s="31"/>
      <c r="D34" s="31">
        <v>29</v>
      </c>
      <c r="E34" s="31">
        <v>-29</v>
      </c>
      <c r="F34" s="31"/>
      <c r="G34" s="25">
        <f t="shared" si="2"/>
        <v>0</v>
      </c>
    </row>
    <row r="35" spans="1:7" ht="25.5" x14ac:dyDescent="0.2">
      <c r="A35" s="19" t="s">
        <v>228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240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>SUM(B41:F41)</f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>
        <v>-1</v>
      </c>
      <c r="E46" s="31"/>
      <c r="F46" s="32"/>
      <c r="G46" s="25">
        <f t="shared" si="2"/>
        <v>-1</v>
      </c>
    </row>
    <row r="47" spans="1:7" ht="14.25" thickTop="1" thickBot="1" x14ac:dyDescent="0.25">
      <c r="A47" s="22" t="s">
        <v>380</v>
      </c>
      <c r="B47" s="24">
        <f t="shared" ref="B47:G47" si="3">SUM(B28:B46)</f>
        <v>89118</v>
      </c>
      <c r="C47" s="24">
        <f t="shared" si="3"/>
        <v>0</v>
      </c>
      <c r="D47" s="24">
        <f t="shared" si="3"/>
        <v>10293</v>
      </c>
      <c r="E47" s="212">
        <f t="shared" si="3"/>
        <v>2331</v>
      </c>
      <c r="F47" s="24">
        <f t="shared" si="3"/>
        <v>0</v>
      </c>
      <c r="G47" s="24">
        <f t="shared" si="3"/>
        <v>101742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topLeftCell="A28" zoomScale="120" workbookViewId="0">
      <selection activeCell="C8" sqref="C8"/>
    </sheetView>
  </sheetViews>
  <sheetFormatPr defaultColWidth="9.140625"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7" t="str">
        <f>'ФИ-Почетна'!$C$18</f>
        <v>ТРАНСКОП АД ПАТНИЧКИ СООБРАЌАЈ</v>
      </c>
      <c r="C1" s="255"/>
      <c r="D1" s="255"/>
    </row>
    <row r="2" spans="1:4" x14ac:dyDescent="0.2">
      <c r="A2" s="99" t="s">
        <v>30</v>
      </c>
      <c r="B2" s="125" t="str">
        <f>'ФИ-Почетна'!$C$22</f>
        <v>01.01 - 30.06</v>
      </c>
      <c r="C2" s="104" t="s">
        <v>326</v>
      </c>
      <c r="D2" s="103">
        <f>'ФИ-Почетна'!$C$23</f>
        <v>2022</v>
      </c>
    </row>
    <row r="3" spans="1:4" x14ac:dyDescent="0.2">
      <c r="A3" s="104" t="s">
        <v>238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40" t="s">
        <v>185</v>
      </c>
      <c r="B4" s="240"/>
      <c r="C4" s="240"/>
      <c r="D4" s="240"/>
    </row>
    <row r="5" spans="1:4" ht="14.25" customHeight="1" thickBot="1" x14ac:dyDescent="0.25">
      <c r="A5" s="106"/>
      <c r="B5" s="106"/>
      <c r="C5" s="256" t="s">
        <v>35</v>
      </c>
      <c r="D5" s="256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186</v>
      </c>
      <c r="B7" s="128"/>
      <c r="C7" s="128"/>
      <c r="D7" s="128"/>
    </row>
    <row r="8" spans="1:4" ht="14.25" thickTop="1" thickBot="1" x14ac:dyDescent="0.25">
      <c r="A8" s="129" t="s">
        <v>187</v>
      </c>
      <c r="B8" s="130">
        <f>'Биланс на состојба'!B11</f>
        <v>137764</v>
      </c>
      <c r="C8" s="130">
        <f>'Биланс на состојба'!C11</f>
        <v>134725</v>
      </c>
      <c r="D8" s="130">
        <f>'Биланс на состојба'!D11</f>
        <v>97.794053598908278</v>
      </c>
    </row>
    <row r="9" spans="1:4" ht="14.25" thickTop="1" thickBot="1" x14ac:dyDescent="0.25">
      <c r="A9" s="131" t="s">
        <v>188</v>
      </c>
      <c r="B9" s="132">
        <f>'Биланс на состојба'!B12</f>
        <v>0</v>
      </c>
      <c r="C9" s="132">
        <f>'Биланс на состојба'!C12</f>
        <v>0</v>
      </c>
      <c r="D9" s="130">
        <f>'Биланс на состојба'!D12</f>
        <v>0</v>
      </c>
    </row>
    <row r="10" spans="1:4" ht="14.25" thickTop="1" thickBot="1" x14ac:dyDescent="0.25">
      <c r="A10" s="129" t="s">
        <v>189</v>
      </c>
      <c r="B10" s="130">
        <f>'Биланс на состојба'!B13</f>
        <v>137151</v>
      </c>
      <c r="C10" s="130">
        <f>'Биланс на состојба'!C13</f>
        <v>134112</v>
      </c>
      <c r="D10" s="130">
        <f>'Биланс на состојба'!D13</f>
        <v>97.784194063477486</v>
      </c>
    </row>
    <row r="11" spans="1:4" ht="14.25" thickTop="1" thickBot="1" x14ac:dyDescent="0.25">
      <c r="A11" s="133" t="s">
        <v>327</v>
      </c>
      <c r="B11" s="132">
        <f>'Биланс на состојба'!B14</f>
        <v>67399</v>
      </c>
      <c r="C11" s="132">
        <f>'Биланс на состојба'!C14</f>
        <v>67553</v>
      </c>
      <c r="D11" s="134">
        <f>'Биланс на состојба'!D14</f>
        <v>100.22849003694417</v>
      </c>
    </row>
    <row r="12" spans="1:4" ht="14.25" thickTop="1" thickBot="1" x14ac:dyDescent="0.25">
      <c r="A12" s="133" t="s">
        <v>328</v>
      </c>
      <c r="B12" s="132">
        <f>'Биланс на состојба'!B15</f>
        <v>67207</v>
      </c>
      <c r="C12" s="132">
        <f>'Биланс на состојба'!C15</f>
        <v>63505</v>
      </c>
      <c r="D12" s="134">
        <f>'Биланс на состојба'!D15</f>
        <v>94.491645215528138</v>
      </c>
    </row>
    <row r="13" spans="1:4" ht="14.25" thickTop="1" thickBot="1" x14ac:dyDescent="0.25">
      <c r="A13" s="133" t="s">
        <v>329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330</v>
      </c>
      <c r="B14" s="132">
        <f>'Биланс на состојба'!B17</f>
        <v>2545</v>
      </c>
      <c r="C14" s="132">
        <f>'Биланс на состојба'!C17</f>
        <v>3054</v>
      </c>
      <c r="D14" s="134">
        <f>'Биланс на состојба'!D17</f>
        <v>120</v>
      </c>
    </row>
    <row r="15" spans="1:4" s="135" customFormat="1" ht="14.25" thickTop="1" thickBot="1" x14ac:dyDescent="0.25">
      <c r="A15" s="129" t="s">
        <v>331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332</v>
      </c>
      <c r="B16" s="130">
        <f>'Биланс на состојба'!B19</f>
        <v>613</v>
      </c>
      <c r="C16" s="130">
        <f>'Биланс на состојба'!C19</f>
        <v>613</v>
      </c>
      <c r="D16" s="130">
        <f>'Биланс на состојба'!D19</f>
        <v>100</v>
      </c>
    </row>
    <row r="17" spans="1:4" ht="14.25" thickTop="1" thickBot="1" x14ac:dyDescent="0.25">
      <c r="A17" s="133" t="s">
        <v>190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191</v>
      </c>
      <c r="B18" s="132">
        <f>'Биланс на состојба'!B21</f>
        <v>0</v>
      </c>
      <c r="C18" s="132">
        <f>'Биланс на состојба'!C21</f>
        <v>0</v>
      </c>
      <c r="D18" s="134">
        <f>'Биланс на состојба'!D21</f>
        <v>0</v>
      </c>
    </row>
    <row r="19" spans="1:4" ht="14.25" thickTop="1" thickBot="1" x14ac:dyDescent="0.25">
      <c r="A19" s="136" t="s">
        <v>333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334</v>
      </c>
      <c r="B20" s="132">
        <f>'Биланс на состојба'!B23</f>
        <v>613</v>
      </c>
      <c r="C20" s="132">
        <f>'Биланс на состојба'!C23</f>
        <v>613</v>
      </c>
      <c r="D20" s="134">
        <f>'Биланс на состојба'!D23</f>
        <v>100</v>
      </c>
    </row>
    <row r="21" spans="1:4" ht="14.25" thickTop="1" thickBot="1" x14ac:dyDescent="0.25">
      <c r="A21" s="136" t="s">
        <v>335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192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193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194</v>
      </c>
      <c r="B24" s="132">
        <f>'Биланс на состојба'!B27</f>
        <v>21846</v>
      </c>
      <c r="C24" s="132">
        <f>'Биланс на состојба'!C27</f>
        <v>25338</v>
      </c>
      <c r="D24" s="130">
        <f>'Биланс на состојба'!D27</f>
        <v>115.98461960999727</v>
      </c>
    </row>
    <row r="25" spans="1:4" ht="14.25" thickTop="1" thickBot="1" x14ac:dyDescent="0.25">
      <c r="A25" s="131" t="s">
        <v>195</v>
      </c>
      <c r="B25" s="130">
        <f>'Биланс на состојба'!B28</f>
        <v>8843</v>
      </c>
      <c r="C25" s="130">
        <f>'Биланс на состојба'!C28</f>
        <v>9582</v>
      </c>
      <c r="D25" s="134">
        <f>'Биланс на состојба'!D28</f>
        <v>108.35689245731086</v>
      </c>
    </row>
    <row r="26" spans="1:4" ht="14.25" thickTop="1" thickBot="1" x14ac:dyDescent="0.25">
      <c r="A26" s="133" t="s">
        <v>196</v>
      </c>
      <c r="B26" s="132">
        <f>'Биланс на состојба'!B29</f>
        <v>8144</v>
      </c>
      <c r="C26" s="132">
        <f>'Биланс на состојба'!C29</f>
        <v>12590</v>
      </c>
      <c r="D26" s="134">
        <f>'Биланс на состојба'!D29</f>
        <v>154.59233791748525</v>
      </c>
    </row>
    <row r="27" spans="1:4" ht="14.25" thickTop="1" thickBot="1" x14ac:dyDescent="0.25">
      <c r="A27" s="133" t="s">
        <v>336</v>
      </c>
      <c r="B27" s="132">
        <f>'Биланс на состојба'!B30</f>
        <v>2017</v>
      </c>
      <c r="C27" s="132">
        <f>'Биланс на состојба'!C30</f>
        <v>1645</v>
      </c>
      <c r="D27" s="134">
        <f>'Биланс на состојба'!D30</f>
        <v>81.556767476450176</v>
      </c>
    </row>
    <row r="28" spans="1:4" ht="14.25" thickTop="1" thickBot="1" x14ac:dyDescent="0.25">
      <c r="A28" s="133" t="s">
        <v>197</v>
      </c>
      <c r="B28" s="132">
        <f>'Биланс на состојба'!B31</f>
        <v>0</v>
      </c>
      <c r="C28" s="132">
        <f>'Биланс на состојба'!C31</f>
        <v>0</v>
      </c>
      <c r="D28" s="134">
        <f>'Биланс на состојба'!D31</f>
        <v>0</v>
      </c>
    </row>
    <row r="29" spans="1:4" ht="14.25" thickTop="1" thickBot="1" x14ac:dyDescent="0.25">
      <c r="A29" s="131" t="s">
        <v>198</v>
      </c>
      <c r="B29" s="132">
        <f>'Биланс на состојба'!B32</f>
        <v>1545</v>
      </c>
      <c r="C29" s="132">
        <f>'Биланс на состојба'!C32</f>
        <v>678</v>
      </c>
      <c r="D29" s="134">
        <f>'Биланс на состојба'!D32</f>
        <v>43.883495145631066</v>
      </c>
    </row>
    <row r="30" spans="1:4" ht="14.25" thickTop="1" thickBot="1" x14ac:dyDescent="0.25">
      <c r="A30" s="131" t="s">
        <v>337</v>
      </c>
      <c r="B30" s="132">
        <f>'Биланс на состојба'!B33</f>
        <v>1297</v>
      </c>
      <c r="C30" s="132">
        <f>'Биланс на состојба'!C33</f>
        <v>843</v>
      </c>
      <c r="D30" s="134">
        <f>'Биланс на состојба'!D33</f>
        <v>64.996144949884354</v>
      </c>
    </row>
    <row r="31" spans="1:4" ht="14.25" thickTop="1" thickBot="1" x14ac:dyDescent="0.25">
      <c r="A31" s="137" t="s">
        <v>199</v>
      </c>
      <c r="B31" s="130">
        <f>'Биланс на состојба'!B34</f>
        <v>159610</v>
      </c>
      <c r="C31" s="130">
        <f>'Биланс на состојба'!C34</f>
        <v>160063</v>
      </c>
      <c r="D31" s="130">
        <f>'Биланс на состојба'!D34</f>
        <v>100.28381680345844</v>
      </c>
    </row>
    <row r="32" spans="1:4" ht="14.25" thickTop="1" thickBot="1" x14ac:dyDescent="0.25">
      <c r="A32" s="131" t="s">
        <v>200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 x14ac:dyDescent="0.25">
      <c r="A33" s="138" t="s">
        <v>201</v>
      </c>
      <c r="B33" s="128"/>
      <c r="C33" s="128"/>
      <c r="D33" s="139"/>
    </row>
    <row r="34" spans="1:4" ht="14.25" thickTop="1" thickBot="1" x14ac:dyDescent="0.25">
      <c r="A34" s="140" t="s">
        <v>202</v>
      </c>
      <c r="B34" s="130">
        <f>'Биланс на состојба'!B37</f>
        <v>100210</v>
      </c>
      <c r="C34" s="130">
        <f>'Биланс на состојба'!C37</f>
        <v>101742</v>
      </c>
      <c r="D34" s="130">
        <f>'Биланс на состојба'!D37</f>
        <v>101.52878954196187</v>
      </c>
    </row>
    <row r="35" spans="1:4" ht="14.25" thickTop="1" thickBot="1" x14ac:dyDescent="0.25">
      <c r="A35" s="141" t="s">
        <v>338</v>
      </c>
      <c r="B35" s="132">
        <f>'Биланс на состојба'!B38</f>
        <v>92440</v>
      </c>
      <c r="C35" s="132">
        <f>'Биланс на состојба'!C38</f>
        <v>89118</v>
      </c>
      <c r="D35" s="134">
        <f>'Биланс на состојба'!D38</f>
        <v>96.406317611423631</v>
      </c>
    </row>
    <row r="36" spans="1:4" ht="14.25" thickTop="1" thickBot="1" x14ac:dyDescent="0.25">
      <c r="A36" s="142" t="s">
        <v>203</v>
      </c>
      <c r="B36" s="132">
        <f>'Биланс на состојба'!B39</f>
        <v>6943</v>
      </c>
      <c r="C36" s="132">
        <f>'Биланс на состојба'!C39</f>
        <v>10293</v>
      </c>
      <c r="D36" s="134">
        <f>'Биланс на состојба'!D39</f>
        <v>148.25003600748957</v>
      </c>
    </row>
    <row r="37" spans="1:4" ht="14.25" thickTop="1" thickBot="1" x14ac:dyDescent="0.25">
      <c r="A37" s="131" t="s">
        <v>204</v>
      </c>
      <c r="B37" s="132">
        <f>'Биланс на состојба'!B40</f>
        <v>827</v>
      </c>
      <c r="C37" s="132">
        <f>'Биланс на состојба'!C40</f>
        <v>2331</v>
      </c>
      <c r="D37" s="134">
        <f>'Биланс на состојба'!D40</f>
        <v>281.86215235792019</v>
      </c>
    </row>
    <row r="38" spans="1:4" ht="14.25" thickTop="1" thickBot="1" x14ac:dyDescent="0.25">
      <c r="A38" s="131" t="s">
        <v>205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206</v>
      </c>
      <c r="B39" s="130">
        <f>'Биланс на состојба'!B42</f>
        <v>59400</v>
      </c>
      <c r="C39" s="130">
        <f>'Биланс на состојба'!C42</f>
        <v>58321</v>
      </c>
      <c r="D39" s="130">
        <f>'Биланс на состојба'!D42</f>
        <v>98.183501683501689</v>
      </c>
    </row>
    <row r="40" spans="1:4" ht="14.25" thickTop="1" thickBot="1" x14ac:dyDescent="0.25">
      <c r="A40" s="137" t="s">
        <v>207</v>
      </c>
      <c r="B40" s="130">
        <f>'Биланс на состојба'!B43</f>
        <v>24035</v>
      </c>
      <c r="C40" s="130">
        <f>'Биланс на состојба'!C43</f>
        <v>19994</v>
      </c>
      <c r="D40" s="130">
        <f>'Биланс на состојба'!D43</f>
        <v>83.187018930726026</v>
      </c>
    </row>
    <row r="41" spans="1:4" ht="14.25" thickTop="1" thickBot="1" x14ac:dyDescent="0.25">
      <c r="A41" s="131" t="s">
        <v>208</v>
      </c>
      <c r="B41" s="132">
        <f>'Биланс на состојба'!B44</f>
        <v>14794</v>
      </c>
      <c r="C41" s="132">
        <f>'Биланс на состојба'!C44</f>
        <v>12447</v>
      </c>
      <c r="D41" s="134">
        <f>'Биланс на состојба'!D44</f>
        <v>84.135460321752063</v>
      </c>
    </row>
    <row r="42" spans="1:4" ht="14.25" thickTop="1" thickBot="1" x14ac:dyDescent="0.25">
      <c r="A42" s="133" t="s">
        <v>209</v>
      </c>
      <c r="B42" s="132">
        <f>'Биланс на состојба'!B45</f>
        <v>5881</v>
      </c>
      <c r="C42" s="132">
        <f>'Биланс на состојба'!C45</f>
        <v>4101</v>
      </c>
      <c r="D42" s="134">
        <f>'Биланс на состојба'!D45</f>
        <v>69.733038598877741</v>
      </c>
    </row>
    <row r="43" spans="1:4" ht="14.25" thickTop="1" thickBot="1" x14ac:dyDescent="0.25">
      <c r="A43" s="133" t="s">
        <v>210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211</v>
      </c>
      <c r="B44" s="132">
        <f>'Биланс на состојба'!B47</f>
        <v>607</v>
      </c>
      <c r="C44" s="132">
        <f>'Биланс на состојба'!C47</f>
        <v>596</v>
      </c>
      <c r="D44" s="134">
        <f>'Биланс на состојба'!D47</f>
        <v>98.187808896210868</v>
      </c>
    </row>
    <row r="45" spans="1:4" ht="14.25" thickTop="1" thickBot="1" x14ac:dyDescent="0.25">
      <c r="A45" s="133" t="s">
        <v>339</v>
      </c>
      <c r="B45" s="134">
        <f>'Биланс на состојба'!B48</f>
        <v>1238</v>
      </c>
      <c r="C45" s="134">
        <f>'Биланс на состојба'!C48</f>
        <v>1336</v>
      </c>
      <c r="D45" s="134">
        <f>'Биланс на состојба'!D48</f>
        <v>107.91599353796445</v>
      </c>
    </row>
    <row r="46" spans="1:4" ht="14.25" thickTop="1" thickBot="1" x14ac:dyDescent="0.25">
      <c r="A46" s="133" t="s">
        <v>340</v>
      </c>
      <c r="B46" s="132">
        <f>'Биланс на состојба'!B49</f>
        <v>1515</v>
      </c>
      <c r="C46" s="132">
        <f>'Биланс на состојба'!C49</f>
        <v>1514</v>
      </c>
      <c r="D46" s="134">
        <f>'Биланс на состојба'!D49</f>
        <v>99.93399339933994</v>
      </c>
    </row>
    <row r="47" spans="1:4" ht="14.25" thickTop="1" thickBot="1" x14ac:dyDescent="0.25">
      <c r="A47" s="133" t="s">
        <v>341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212</v>
      </c>
      <c r="B48" s="130">
        <f>'Биланс на состојба'!B51</f>
        <v>35365</v>
      </c>
      <c r="C48" s="130">
        <f>'Биланс на состојба'!C51</f>
        <v>38327</v>
      </c>
      <c r="D48" s="130">
        <f>'Биланс на состојба'!D51</f>
        <v>108.37551251237099</v>
      </c>
    </row>
    <row r="49" spans="1:4" ht="14.25" thickTop="1" thickBot="1" x14ac:dyDescent="0.25">
      <c r="A49" s="133" t="s">
        <v>213</v>
      </c>
      <c r="B49" s="132">
        <f>'Биланс на состојба'!B52</f>
        <v>35365</v>
      </c>
      <c r="C49" s="132">
        <f>'Биланс на состојба'!C52</f>
        <v>38327</v>
      </c>
      <c r="D49" s="134">
        <f>'Биланс на состојба'!D52</f>
        <v>108.37551251237099</v>
      </c>
    </row>
    <row r="50" spans="1:4" ht="14.25" thickTop="1" thickBot="1" x14ac:dyDescent="0.25">
      <c r="A50" s="133" t="s">
        <v>239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215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342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216</v>
      </c>
      <c r="B53" s="130">
        <f>'Биланс на состојба'!B56</f>
        <v>159610</v>
      </c>
      <c r="C53" s="130">
        <f>'Биланс на состојба'!C56</f>
        <v>160063</v>
      </c>
      <c r="D53" s="130">
        <f>'Биланс на состојба'!D56</f>
        <v>100.28381680345844</v>
      </c>
    </row>
    <row r="54" spans="1:4" ht="14.25" thickTop="1" thickBot="1" x14ac:dyDescent="0.25">
      <c r="A54" s="131" t="s">
        <v>217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selectLockedCells="1"/>
  <mergeCells count="3">
    <mergeCell ref="B1:D1"/>
    <mergeCell ref="A4:D4"/>
    <mergeCell ref="C5:D5"/>
  </mergeCells>
  <phoneticPr fontId="35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F52"/>
  <sheetViews>
    <sheetView topLeftCell="A28" zoomScale="110" workbookViewId="0">
      <selection activeCell="D11" sqref="D11"/>
    </sheetView>
  </sheetViews>
  <sheetFormatPr defaultColWidth="9.140625"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7" t="str">
        <f>'ФИ-Почетна'!$C$18</f>
        <v>ТРАНСКОП АД ПАТНИЧКИ СООБРАЌАЈ</v>
      </c>
      <c r="D2" s="258"/>
      <c r="E2" s="258"/>
    </row>
    <row r="3" spans="1:6" ht="12.75" customHeight="1" x14ac:dyDescent="0.2">
      <c r="A3" s="144"/>
      <c r="B3" s="147" t="s">
        <v>30</v>
      </c>
      <c r="C3" s="149" t="str">
        <f>'ФИ-Почетна'!$C$22</f>
        <v>01.01 - 30.06</v>
      </c>
      <c r="D3" s="150" t="s">
        <v>326</v>
      </c>
      <c r="E3" s="148">
        <f>'ФИ-Почетна'!$C$23</f>
        <v>2022</v>
      </c>
    </row>
    <row r="4" spans="1:6" x14ac:dyDescent="0.2">
      <c r="A4" s="144"/>
      <c r="B4" s="151" t="s">
        <v>238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61" t="s">
        <v>27</v>
      </c>
      <c r="C6" s="261"/>
      <c r="D6" s="261"/>
      <c r="E6" s="261"/>
    </row>
    <row r="7" spans="1:6" x14ac:dyDescent="0.2">
      <c r="A7" s="144"/>
      <c r="B7" s="261"/>
      <c r="C7" s="261"/>
      <c r="D7" s="261"/>
      <c r="E7" s="261"/>
    </row>
    <row r="8" spans="1:6" s="155" customFormat="1" ht="15" customHeight="1" thickBot="1" x14ac:dyDescent="0.25">
      <c r="A8" s="153"/>
      <c r="B8" s="154"/>
      <c r="C8" s="260" t="s">
        <v>35</v>
      </c>
      <c r="D8" s="260"/>
      <c r="E8" s="260"/>
    </row>
    <row r="9" spans="1:6" s="157" customFormat="1" ht="25.5" customHeight="1" thickTop="1" thickBot="1" x14ac:dyDescent="0.25">
      <c r="A9" s="259"/>
      <c r="B9" s="259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9"/>
      <c r="B10" s="259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375</v>
      </c>
      <c r="C11" s="130">
        <f>'Биланс на успех - природа'!C11</f>
        <v>29290</v>
      </c>
      <c r="D11" s="130">
        <f>'Биланс на успех - природа'!D11</f>
        <v>39445</v>
      </c>
      <c r="E11" s="130">
        <f>'Биланс на успех - природа'!E11</f>
        <v>134.67053601911917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18891</v>
      </c>
      <c r="D12" s="134">
        <f>'Биланс на успех - природа'!D12</f>
        <v>39065</v>
      </c>
      <c r="E12" s="134">
        <f>'Биланс на успех - природа'!E12</f>
        <v>206.79159388068391</v>
      </c>
      <c r="F12" s="161"/>
    </row>
    <row r="13" spans="1:6" ht="15.75" customHeight="1" thickTop="1" thickBot="1" x14ac:dyDescent="0.25">
      <c r="A13" s="159" t="s">
        <v>343</v>
      </c>
      <c r="B13" s="162" t="s">
        <v>234</v>
      </c>
      <c r="C13" s="163">
        <f>'Биланс на успех - природа'!C13</f>
        <v>18626</v>
      </c>
      <c r="D13" s="163">
        <f>'Биланс на успех - природа'!D13</f>
        <v>37388</v>
      </c>
      <c r="E13" s="134">
        <f>'Биланс на успех - природа'!E13</f>
        <v>200.73016213894556</v>
      </c>
      <c r="F13" s="161"/>
    </row>
    <row r="14" spans="1:6" ht="15" customHeight="1" thickTop="1" thickBot="1" x14ac:dyDescent="0.25">
      <c r="A14" s="159" t="s">
        <v>253</v>
      </c>
      <c r="B14" s="162" t="s">
        <v>235</v>
      </c>
      <c r="C14" s="163">
        <f>'Биланс на успех - природа'!C14</f>
        <v>265</v>
      </c>
      <c r="D14" s="163">
        <f>'Биланс на успех - природа'!D14</f>
        <v>1677</v>
      </c>
      <c r="E14" s="134">
        <f>'Биланс на успех - природа'!E14</f>
        <v>632.83018867924523</v>
      </c>
      <c r="F14" s="161"/>
    </row>
    <row r="15" spans="1:6" ht="18" customHeight="1" thickTop="1" thickBot="1" x14ac:dyDescent="0.25">
      <c r="A15" s="159">
        <v>3</v>
      </c>
      <c r="B15" s="162" t="s">
        <v>254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371</v>
      </c>
      <c r="C16" s="163">
        <f>'Биланс на успех - природа'!C16</f>
        <v>0</v>
      </c>
      <c r="D16" s="163">
        <f>'Биланс на успех - природа'!D16</f>
        <v>0</v>
      </c>
      <c r="E16" s="134">
        <f>'Биланс на успех - природа'!E16</f>
        <v>0</v>
      </c>
      <c r="F16" s="161"/>
    </row>
    <row r="17" spans="1:6" ht="27" thickTop="1" thickBot="1" x14ac:dyDescent="0.25">
      <c r="A17" s="159">
        <v>5</v>
      </c>
      <c r="B17" s="162" t="s">
        <v>372</v>
      </c>
      <c r="C17" s="163">
        <f>'Биланс на успех - природа'!C17</f>
        <v>0</v>
      </c>
      <c r="D17" s="163">
        <f>'Биланс на успех - природа'!D17</f>
        <v>0</v>
      </c>
      <c r="E17" s="134">
        <f>'Биланс на успех - природа'!E17</f>
        <v>0</v>
      </c>
      <c r="F17" s="161"/>
    </row>
    <row r="18" spans="1:6" ht="18" customHeight="1" thickTop="1" thickBot="1" x14ac:dyDescent="0.25">
      <c r="A18" s="159">
        <v>6</v>
      </c>
      <c r="B18" s="162" t="s">
        <v>373</v>
      </c>
      <c r="C18" s="163">
        <f>'Биланс на успех - природа'!C18</f>
        <v>0</v>
      </c>
      <c r="D18" s="163">
        <f>'Биланс на успех - природа'!D18</f>
        <v>0</v>
      </c>
      <c r="E18" s="134">
        <f>'Биланс на успех - природа'!E18</f>
        <v>0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10399</v>
      </c>
      <c r="D19" s="163">
        <f>'Биланс на успех - природа'!D19</f>
        <v>380</v>
      </c>
      <c r="E19" s="134">
        <f>'Биланс на успех - природа'!E19</f>
        <v>3.6541975189922109</v>
      </c>
      <c r="F19" s="161"/>
    </row>
    <row r="20" spans="1:6" ht="18" customHeight="1" thickTop="1" thickBot="1" x14ac:dyDescent="0.25">
      <c r="A20" s="159">
        <v>8</v>
      </c>
      <c r="B20" s="165" t="s">
        <v>374</v>
      </c>
      <c r="C20" s="130">
        <f>'Биланс на успех - природа'!C20</f>
        <v>28699</v>
      </c>
      <c r="D20" s="130">
        <f>'Биланс на успех - природа'!D20</f>
        <v>39464</v>
      </c>
      <c r="E20" s="130">
        <f>'Биланс на успех - природа'!E20</f>
        <v>137.51001777065403</v>
      </c>
      <c r="F20" s="161"/>
    </row>
    <row r="21" spans="1:6" ht="18" customHeight="1" thickTop="1" thickBot="1" x14ac:dyDescent="0.25">
      <c r="A21" s="159">
        <v>9</v>
      </c>
      <c r="B21" s="166" t="s">
        <v>361</v>
      </c>
      <c r="C21" s="163">
        <f>'Биланс на успех - природа'!C21</f>
        <v>1000</v>
      </c>
      <c r="D21" s="163">
        <f>'Биланс на успех - природа'!D21</f>
        <v>0</v>
      </c>
      <c r="E21" s="134">
        <f>'Биланс на успех - природа'!E21</f>
        <v>0</v>
      </c>
      <c r="F21" s="161"/>
    </row>
    <row r="22" spans="1:6" ht="18" customHeight="1" thickTop="1" thickBot="1" x14ac:dyDescent="0.25">
      <c r="A22" s="159">
        <v>10</v>
      </c>
      <c r="B22" s="166" t="s">
        <v>362</v>
      </c>
      <c r="C22" s="163">
        <f>'Биланс на успех - природа'!C22</f>
        <v>8637</v>
      </c>
      <c r="D22" s="163">
        <f>'Биланс на успех - природа'!D22</f>
        <v>16104</v>
      </c>
      <c r="E22" s="134">
        <f>'Биланс на успех - природа'!E22</f>
        <v>186.45362973254603</v>
      </c>
      <c r="F22" s="161"/>
    </row>
    <row r="23" spans="1:6" ht="18" customHeight="1" thickTop="1" thickBot="1" x14ac:dyDescent="0.25">
      <c r="A23" s="159">
        <v>11</v>
      </c>
      <c r="B23" s="166" t="s">
        <v>363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364</v>
      </c>
      <c r="C24" s="163">
        <f>'Биланс на успех - природа'!C24</f>
        <v>3873</v>
      </c>
      <c r="D24" s="163">
        <f>'Биланс на успех - природа'!D24</f>
        <v>6201</v>
      </c>
      <c r="E24" s="134">
        <f>'Биланс на успех - природа'!E24</f>
        <v>160.10844306738963</v>
      </c>
      <c r="F24" s="161"/>
    </row>
    <row r="25" spans="1:6" ht="18" customHeight="1" thickTop="1" thickBot="1" x14ac:dyDescent="0.25">
      <c r="A25" s="159">
        <v>13</v>
      </c>
      <c r="B25" s="166" t="s">
        <v>365</v>
      </c>
      <c r="C25" s="163">
        <f>'Биланс на успех - природа'!C25</f>
        <v>1231</v>
      </c>
      <c r="D25" s="163">
        <f>'Биланс на успех - природа'!D25</f>
        <v>1406</v>
      </c>
      <c r="E25" s="134">
        <f>'Биланс на успех - природа'!E25</f>
        <v>114.21608448415923</v>
      </c>
      <c r="F25" s="161"/>
    </row>
    <row r="26" spans="1:6" ht="18" customHeight="1" thickTop="1" thickBot="1" x14ac:dyDescent="0.25">
      <c r="A26" s="159">
        <v>14</v>
      </c>
      <c r="B26" s="166" t="s">
        <v>366</v>
      </c>
      <c r="C26" s="163">
        <f>'Биланс на успех - природа'!C26</f>
        <v>9640</v>
      </c>
      <c r="D26" s="163">
        <f>'Биланс на успех - природа'!D26</f>
        <v>11583</v>
      </c>
      <c r="E26" s="134">
        <f>'Биланс на успех - природа'!E26</f>
        <v>120.15560165975103</v>
      </c>
      <c r="F26" s="161"/>
    </row>
    <row r="27" spans="1:6" ht="14.25" customHeight="1" thickTop="1" thickBot="1" x14ac:dyDescent="0.25">
      <c r="A27" s="159">
        <v>15</v>
      </c>
      <c r="B27" s="162" t="s">
        <v>367</v>
      </c>
      <c r="C27" s="163">
        <f>'Биланс на успех - природа'!C27</f>
        <v>4095</v>
      </c>
      <c r="D27" s="163">
        <f>'Биланс на успех - природа'!D27</f>
        <v>4041</v>
      </c>
      <c r="E27" s="134">
        <f>'Биланс на успех - природа'!E27</f>
        <v>98.681318681318686</v>
      </c>
      <c r="F27" s="161"/>
    </row>
    <row r="28" spans="1:6" ht="18" customHeight="1" thickTop="1" thickBot="1" x14ac:dyDescent="0.25">
      <c r="A28" s="159">
        <v>16</v>
      </c>
      <c r="B28" s="166" t="s">
        <v>368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369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25">
      <c r="A30" s="159">
        <v>18</v>
      </c>
      <c r="B30" s="166" t="s">
        <v>370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223</v>
      </c>
      <c r="D31" s="163">
        <f>'Биланс на успех - природа'!D31</f>
        <v>129</v>
      </c>
      <c r="E31" s="134">
        <f>'Биланс на успех - природа'!E31</f>
        <v>57.847533632286996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591</v>
      </c>
      <c r="D32" s="167">
        <f>'Биланс на успех - природа'!D32</f>
        <v>-19</v>
      </c>
      <c r="E32" s="167">
        <f>'Биланс на успех - природа'!E32</f>
        <v>-3.2148900169204735</v>
      </c>
      <c r="F32" s="161"/>
    </row>
    <row r="33" spans="1:6" ht="14.25" customHeight="1" thickTop="1" thickBot="1" x14ac:dyDescent="0.25">
      <c r="A33" s="159">
        <v>21</v>
      </c>
      <c r="B33" s="166" t="s">
        <v>350</v>
      </c>
      <c r="C33" s="167">
        <f>'Биланс на успех - природа'!C33</f>
        <v>0</v>
      </c>
      <c r="D33" s="167">
        <f>'Биланс на успех - природа'!D33</f>
        <v>1989</v>
      </c>
      <c r="E33" s="130">
        <f>'Биланс на успех - природа'!E33</f>
        <v>0</v>
      </c>
      <c r="F33" s="161"/>
    </row>
    <row r="34" spans="1:6" ht="30" customHeight="1" thickTop="1" thickBot="1" x14ac:dyDescent="0.25">
      <c r="A34" s="159" t="s">
        <v>344</v>
      </c>
      <c r="B34" s="162" t="s">
        <v>255</v>
      </c>
      <c r="C34" s="163">
        <f>'Биланс на успех - природа'!C34</f>
        <v>0</v>
      </c>
      <c r="D34" s="163">
        <f>'Биланс на успех - природа'!D34</f>
        <v>1989</v>
      </c>
      <c r="E34" s="134">
        <f>'Биланс на успех - природа'!E34</f>
        <v>0</v>
      </c>
      <c r="F34" s="161"/>
    </row>
    <row r="35" spans="1:6" ht="18.75" customHeight="1" thickTop="1" thickBot="1" x14ac:dyDescent="0.25">
      <c r="A35" s="159" t="s">
        <v>345</v>
      </c>
      <c r="B35" s="162" t="s">
        <v>351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346</v>
      </c>
      <c r="B36" s="162" t="s">
        <v>352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353</v>
      </c>
      <c r="C37" s="130">
        <f>'Биланс на успех - природа'!C37</f>
        <v>583</v>
      </c>
      <c r="D37" s="130">
        <f>'Биланс на успех - природа'!D37</f>
        <v>437</v>
      </c>
      <c r="E37" s="130">
        <f>'Биланс на успех - природа'!E37</f>
        <v>74.957118353344768</v>
      </c>
      <c r="F37" s="161"/>
    </row>
    <row r="38" spans="1:6" ht="18" customHeight="1" thickTop="1" thickBot="1" x14ac:dyDescent="0.25">
      <c r="A38" s="159" t="s">
        <v>347</v>
      </c>
      <c r="B38" s="162" t="s">
        <v>256</v>
      </c>
      <c r="C38" s="163">
        <f>'Биланс на успех - природа'!C38</f>
        <v>583</v>
      </c>
      <c r="D38" s="163">
        <f>'Биланс на успех - природа'!D38</f>
        <v>437</v>
      </c>
      <c r="E38" s="134">
        <f>'Биланс на успех - природа'!E38</f>
        <v>74.957118353344768</v>
      </c>
      <c r="F38" s="161"/>
    </row>
    <row r="39" spans="1:6" ht="18" customHeight="1" thickTop="1" thickBot="1" x14ac:dyDescent="0.25">
      <c r="A39" s="159" t="s">
        <v>348</v>
      </c>
      <c r="B39" s="162" t="s">
        <v>257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349</v>
      </c>
      <c r="B40" s="162" t="s">
        <v>354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355</v>
      </c>
      <c r="C41" s="130">
        <f>'Биланс на успех - природа'!C41</f>
        <v>8</v>
      </c>
      <c r="D41" s="130">
        <f>'Биланс на успех - природа'!D41</f>
        <v>1533</v>
      </c>
      <c r="E41" s="130">
        <f>'Биланс на успех - природа'!E41</f>
        <v>19162.5</v>
      </c>
      <c r="F41" s="161"/>
    </row>
    <row r="42" spans="1:6" ht="18" customHeight="1" thickTop="1" thickBot="1" x14ac:dyDescent="0.25">
      <c r="A42" s="159">
        <v>24</v>
      </c>
      <c r="B42" s="162" t="s">
        <v>356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8</v>
      </c>
      <c r="D43" s="130">
        <f>'Биланс на успех - природа'!D43</f>
        <v>1533</v>
      </c>
      <c r="E43" s="130">
        <f>'Биланс на успех - природа'!E43</f>
        <v>19162.5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0</v>
      </c>
      <c r="D44" s="163">
        <f>'Биланс на успех - природа'!D44</f>
        <v>0</v>
      </c>
      <c r="E44" s="134">
        <f>'Биланс на успех - природа'!E44</f>
        <v>0</v>
      </c>
      <c r="F44" s="161"/>
    </row>
    <row r="45" spans="1:6" ht="18" customHeight="1" thickTop="1" thickBot="1" x14ac:dyDescent="0.25">
      <c r="A45" s="159">
        <v>27</v>
      </c>
      <c r="B45" s="165" t="s">
        <v>357</v>
      </c>
      <c r="C45" s="130">
        <f>'Биланс на успех - природа'!C45</f>
        <v>8</v>
      </c>
      <c r="D45" s="130">
        <f>'Биланс на успех - природа'!D45</f>
        <v>1533</v>
      </c>
      <c r="E45" s="130">
        <f>'Биланс на успех - природа'!E45</f>
        <v>19162.5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358</v>
      </c>
      <c r="C47" s="130">
        <f>'Биланс на успех - природа'!C47</f>
        <v>8</v>
      </c>
      <c r="D47" s="130">
        <f>'Биланс на успех - природа'!D47</f>
        <v>1533</v>
      </c>
      <c r="E47" s="130">
        <f>'Биланс на успех - природа'!E47</f>
        <v>19162.5</v>
      </c>
    </row>
    <row r="48" spans="1:6" ht="14.25" thickTop="1" thickBot="1" x14ac:dyDescent="0.25">
      <c r="A48" s="159">
        <v>30</v>
      </c>
      <c r="B48" s="162" t="s">
        <v>359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360</v>
      </c>
      <c r="C49" s="130">
        <f>'Биланс на успех - природа'!C49</f>
        <v>8</v>
      </c>
      <c r="D49" s="130">
        <f>'Биланс на успех - природа'!D49</f>
        <v>1533</v>
      </c>
      <c r="E49" s="130">
        <f>'Биланс на успех - природа'!E49</f>
        <v>19162.5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selectLockedCells="1"/>
  <mergeCells count="5">
    <mergeCell ref="C2:E2"/>
    <mergeCell ref="A9:A10"/>
    <mergeCell ref="B9:B10"/>
    <mergeCell ref="C8:E8"/>
    <mergeCell ref="B6:E7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G56"/>
  <sheetViews>
    <sheetView zoomScale="110" workbookViewId="0">
      <selection activeCell="A43" sqref="A43"/>
    </sheetView>
  </sheetViews>
  <sheetFormatPr defaultColWidth="9.140625"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62" t="str">
        <f>'ФИ-Почетна'!$C$18</f>
        <v>ТРАНСКОП АД ПАТНИЧКИ СООБРАЌАЈ</v>
      </c>
      <c r="C2" s="263"/>
      <c r="D2" s="263"/>
      <c r="E2" s="169"/>
    </row>
    <row r="3" spans="1:7" ht="12" customHeight="1" x14ac:dyDescent="0.2">
      <c r="A3" s="147" t="s">
        <v>30</v>
      </c>
      <c r="B3" s="170" t="str">
        <f>'ФИ-Почетна'!$C$22</f>
        <v>01.01 - 30.06</v>
      </c>
      <c r="C3" s="171" t="s">
        <v>326</v>
      </c>
      <c r="D3" s="172">
        <f>'ФИ-Почетна'!$C$23</f>
        <v>2022</v>
      </c>
      <c r="E3" s="169"/>
    </row>
    <row r="4" spans="1:7" ht="12" customHeight="1" x14ac:dyDescent="0.2">
      <c r="A4" s="151" t="s">
        <v>238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64" t="s">
        <v>112</v>
      </c>
      <c r="B5" s="264"/>
      <c r="C5" s="264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5" t="s">
        <v>35</v>
      </c>
      <c r="D6" s="265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4789</v>
      </c>
      <c r="C8" s="178">
        <f>'Паричен тек'!C9</f>
        <v>-160</v>
      </c>
      <c r="D8" s="178">
        <f>'Паричен тек'!D9</f>
        <v>-3.3409897682188348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578</v>
      </c>
      <c r="C9" s="180">
        <f>'Паричен тек'!C10</f>
        <v>1533</v>
      </c>
      <c r="D9" s="180">
        <f>'Паричен тек'!D10</f>
        <v>265.2249134948097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8151</v>
      </c>
      <c r="C11" s="182">
        <f>'Паричен тек'!C12</f>
        <v>4041</v>
      </c>
      <c r="D11" s="182">
        <f>'Паричен тек'!D12</f>
        <v>49.576739050423264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2369</v>
      </c>
      <c r="C13" s="182">
        <f>'Паричен тек'!C14</f>
        <v>-739</v>
      </c>
      <c r="D13" s="182">
        <f>'Паричен тек'!D14</f>
        <v>-31.194596876319121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-2606</v>
      </c>
      <c r="C14" s="182">
        <f>'Паричен тек'!C15</f>
        <v>-4446</v>
      </c>
      <c r="D14" s="182">
        <f>'Паричен тек'!D15</f>
        <v>0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544</v>
      </c>
      <c r="C16" s="182">
        <f>'Паричен тек'!C17</f>
        <v>372</v>
      </c>
      <c r="D16" s="182">
        <f>'Паричен тек'!D17</f>
        <v>68.382352941176478</v>
      </c>
      <c r="E16" s="169"/>
    </row>
    <row r="17" spans="1:5" ht="16.5" customHeight="1" thickTop="1" thickBot="1" x14ac:dyDescent="0.25">
      <c r="A17" s="181" t="s">
        <v>222</v>
      </c>
      <c r="B17" s="182">
        <f>'Паричен тек'!B18</f>
        <v>-255</v>
      </c>
      <c r="C17" s="182">
        <f>'Паричен тек'!C18</f>
        <v>-454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-80</v>
      </c>
      <c r="C18" s="182">
        <f>'Паричен тек'!C19</f>
        <v>-2347</v>
      </c>
      <c r="D18" s="182">
        <f>'Паричен тек'!D19</f>
        <v>0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-329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-3</v>
      </c>
      <c r="C20" s="182">
        <f>'Паричен тек'!C21</f>
        <v>-110</v>
      </c>
      <c r="D20" s="182">
        <f>'Паричен тек'!D21</f>
        <v>0</v>
      </c>
      <c r="E20" s="169"/>
    </row>
    <row r="21" spans="1:5" ht="16.5" customHeight="1" thickTop="1" thickBot="1" x14ac:dyDescent="0.25">
      <c r="A21" s="181" t="s">
        <v>221</v>
      </c>
      <c r="B21" s="182">
        <f>'Паричен тек'!B22</f>
        <v>-6503</v>
      </c>
      <c r="C21" s="182">
        <f>'Паричен тек'!C22</f>
        <v>1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2647</v>
      </c>
      <c r="C22" s="182">
        <f>'Паричен тек'!C23</f>
        <v>1989</v>
      </c>
      <c r="D22" s="182">
        <f>'Паричен тек'!D23</f>
        <v>75.141669814884764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90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186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-2273</v>
      </c>
      <c r="C28" s="178">
        <f>'Паричен тек'!C29</f>
        <v>-1889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-2273</v>
      </c>
      <c r="C29" s="182">
        <f>'Паричен тек'!C30</f>
        <v>-1002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-437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-450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-5050</v>
      </c>
      <c r="C38" s="178">
        <f>'Паричен тек'!C39</f>
        <v>1182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1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0</v>
      </c>
      <c r="C40" s="182">
        <f>'Паричен тек'!C41</f>
        <v>-1780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-5051</v>
      </c>
      <c r="C41" s="182">
        <f>'Паричен тек'!C42</f>
        <v>2962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-2534</v>
      </c>
      <c r="C46" s="178">
        <f>'Паричен тек'!C47</f>
        <v>-867</v>
      </c>
      <c r="D46" s="178">
        <f>'Паричен тек'!D47</f>
        <v>0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4079</v>
      </c>
      <c r="C47" s="182">
        <f>'Паричен тек'!C48</f>
        <v>1545</v>
      </c>
      <c r="D47" s="182">
        <f>'Паричен тек'!D48</f>
        <v>37.876930620250057</v>
      </c>
      <c r="E47" s="169"/>
    </row>
    <row r="48" spans="1:5" ht="16.5" customHeight="1" thickTop="1" thickBot="1" x14ac:dyDescent="0.25">
      <c r="A48" s="177" t="s">
        <v>224</v>
      </c>
      <c r="B48" s="178">
        <f>'Паричен тек'!B49</f>
        <v>1545</v>
      </c>
      <c r="C48" s="178">
        <f>'Паричен тек'!C49</f>
        <v>678</v>
      </c>
      <c r="D48" s="178">
        <f>'Паричен тек'!D49</f>
        <v>43.883495145631066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G48"/>
  <sheetViews>
    <sheetView zoomScale="120" workbookViewId="0">
      <selection activeCell="F2" sqref="F2:G2"/>
    </sheetView>
  </sheetViews>
  <sheetFormatPr defaultColWidth="9.140625"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238</v>
      </c>
      <c r="B1" s="184" t="str">
        <f>'ФИ-Почетна'!$C$20</f>
        <v>не</v>
      </c>
      <c r="C1" s="185"/>
      <c r="D1" s="185"/>
      <c r="E1" s="186" t="s">
        <v>30</v>
      </c>
      <c r="F1" s="270" t="str">
        <f>'ФИ-Почетна'!$C$22</f>
        <v>01.01 - 30.06</v>
      </c>
      <c r="G1" s="270"/>
    </row>
    <row r="2" spans="1:7" ht="12.75" customHeight="1" x14ac:dyDescent="0.2">
      <c r="A2" s="187" t="s">
        <v>135</v>
      </c>
      <c r="B2" s="272" t="str">
        <f>'ФИ-Почетна'!$C$18</f>
        <v>ТРАНСКОП АД ПАТНИЧКИ СООБРАЌАЈ</v>
      </c>
      <c r="C2" s="273"/>
      <c r="D2" s="273"/>
      <c r="E2" s="186" t="s">
        <v>326</v>
      </c>
      <c r="F2" s="271">
        <f>'ФИ-Почетна'!$C$23</f>
        <v>2022</v>
      </c>
      <c r="G2" s="271"/>
    </row>
    <row r="3" spans="1:7" ht="28.5" customHeight="1" x14ac:dyDescent="0.2">
      <c r="A3" s="268" t="s">
        <v>218</v>
      </c>
      <c r="B3" s="268"/>
      <c r="C3" s="268"/>
      <c r="D3" s="268"/>
      <c r="E3" s="268"/>
      <c r="F3" s="268"/>
      <c r="G3" s="268"/>
    </row>
    <row r="4" spans="1:7" ht="15.75" customHeight="1" x14ac:dyDescent="0.2">
      <c r="A4" s="185"/>
      <c r="B4" s="188"/>
      <c r="C4" s="188"/>
      <c r="D4" s="188"/>
      <c r="E4" s="185"/>
      <c r="F4" s="269" t="s">
        <v>35</v>
      </c>
      <c r="G4" s="269"/>
    </row>
    <row r="5" spans="1:7" ht="30" customHeight="1" x14ac:dyDescent="0.2">
      <c r="A5" s="266" t="s">
        <v>136</v>
      </c>
      <c r="B5" s="274" t="s">
        <v>229</v>
      </c>
      <c r="C5" s="274"/>
      <c r="D5" s="274"/>
      <c r="E5" s="274"/>
      <c r="F5" s="274" t="s">
        <v>139</v>
      </c>
      <c r="G5" s="274" t="s">
        <v>140</v>
      </c>
    </row>
    <row r="6" spans="1:7" s="190" customFormat="1" ht="27.75" customHeight="1" x14ac:dyDescent="0.2">
      <c r="A6" s="267"/>
      <c r="B6" s="189" t="s">
        <v>230</v>
      </c>
      <c r="C6" s="189" t="s">
        <v>137</v>
      </c>
      <c r="D6" s="189" t="s">
        <v>231</v>
      </c>
      <c r="E6" s="189" t="s">
        <v>138</v>
      </c>
      <c r="F6" s="274"/>
      <c r="G6" s="274"/>
    </row>
    <row r="7" spans="1:7" x14ac:dyDescent="0.2">
      <c r="A7" s="191" t="s">
        <v>156</v>
      </c>
      <c r="B7" s="192">
        <f>Капитал!B9</f>
        <v>89118</v>
      </c>
      <c r="C7" s="192">
        <f>Капитал!C9</f>
        <v>0</v>
      </c>
      <c r="D7" s="192">
        <f>Капитал!D9</f>
        <v>10264</v>
      </c>
      <c r="E7" s="192">
        <f>Капитал!E9</f>
        <v>249</v>
      </c>
      <c r="F7" s="192">
        <f>Капитал!F9</f>
        <v>0</v>
      </c>
      <c r="G7" s="193">
        <f>Капитал!G9</f>
        <v>99631</v>
      </c>
    </row>
    <row r="8" spans="1:7" x14ac:dyDescent="0.2">
      <c r="A8" s="194" t="s">
        <v>242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141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142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143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144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578</v>
      </c>
      <c r="F12" s="195">
        <f>Капитал!F14</f>
        <v>0</v>
      </c>
      <c r="G12" s="193">
        <f>Капитал!G14</f>
        <v>578</v>
      </c>
    </row>
    <row r="13" spans="1:7" x14ac:dyDescent="0.2">
      <c r="A13" s="194" t="s">
        <v>145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232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 x14ac:dyDescent="0.2">
      <c r="A15" s="194" t="s">
        <v>146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241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147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148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149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150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139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151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152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153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154</v>
      </c>
      <c r="B25" s="197">
        <f>Капитал!B27</f>
        <v>0</v>
      </c>
      <c r="C25" s="197">
        <f>Капитал!C27</f>
        <v>0</v>
      </c>
      <c r="D25" s="197">
        <f>Капитал!D27</f>
        <v>1</v>
      </c>
      <c r="E25" s="197">
        <f>Капитал!E27</f>
        <v>0</v>
      </c>
      <c r="F25" s="197">
        <f>Капитал!F27</f>
        <v>0</v>
      </c>
      <c r="G25" s="193">
        <f>Капитал!G27</f>
        <v>1</v>
      </c>
    </row>
    <row r="26" spans="1:7" ht="14.25" thickTop="1" thickBot="1" x14ac:dyDescent="0.25">
      <c r="A26" s="198" t="s">
        <v>155</v>
      </c>
      <c r="B26" s="199">
        <f>Капитал!B28</f>
        <v>89118</v>
      </c>
      <c r="C26" s="199">
        <f>Капитал!C28</f>
        <v>0</v>
      </c>
      <c r="D26" s="199">
        <f>Капитал!D28</f>
        <v>10265</v>
      </c>
      <c r="E26" s="199">
        <f>Капитал!E28</f>
        <v>827</v>
      </c>
      <c r="F26" s="199">
        <f>Капитал!F28</f>
        <v>0</v>
      </c>
      <c r="G26" s="199">
        <f>Капитал!G28</f>
        <v>100210</v>
      </c>
    </row>
    <row r="27" spans="1:7" ht="13.5" thickTop="1" x14ac:dyDescent="0.2">
      <c r="A27" s="194" t="s">
        <v>242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141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142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143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144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1533</v>
      </c>
      <c r="F31" s="195">
        <f>Капитал!F33</f>
        <v>0</v>
      </c>
      <c r="G31" s="201">
        <f>Капитал!G33</f>
        <v>1533</v>
      </c>
    </row>
    <row r="32" spans="1:7" x14ac:dyDescent="0.2">
      <c r="A32" s="194" t="s">
        <v>145</v>
      </c>
      <c r="B32" s="195">
        <f>Капитал!B34</f>
        <v>0</v>
      </c>
      <c r="C32" s="195">
        <f>Капитал!C34</f>
        <v>0</v>
      </c>
      <c r="D32" s="195">
        <f>Капитал!D34</f>
        <v>29</v>
      </c>
      <c r="E32" s="195">
        <f>Капитал!E34</f>
        <v>-29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232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146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241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147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148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149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150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139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151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152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153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154</v>
      </c>
      <c r="B44" s="197">
        <f>Капитал!B46</f>
        <v>0</v>
      </c>
      <c r="C44" s="197">
        <f>Капитал!C46</f>
        <v>0</v>
      </c>
      <c r="D44" s="197">
        <f>Капитал!D46</f>
        <v>-1</v>
      </c>
      <c r="E44" s="197">
        <f>Капитал!E46</f>
        <v>0</v>
      </c>
      <c r="F44" s="197">
        <f>Капитал!F46</f>
        <v>0</v>
      </c>
      <c r="G44" s="201">
        <f>Капитал!G46</f>
        <v>-1</v>
      </c>
    </row>
    <row r="45" spans="1:7" ht="14.25" thickTop="1" thickBot="1" x14ac:dyDescent="0.25">
      <c r="A45" s="198" t="s">
        <v>157</v>
      </c>
      <c r="B45" s="199">
        <f>Капитал!B47</f>
        <v>89118</v>
      </c>
      <c r="C45" s="199">
        <f>Капитал!C47</f>
        <v>0</v>
      </c>
      <c r="D45" s="199">
        <f>Капитал!D47</f>
        <v>10293</v>
      </c>
      <c r="E45" s="199">
        <f>Капитал!E47</f>
        <v>2331</v>
      </c>
      <c r="F45" s="199">
        <f>Капитал!F47</f>
        <v>0</v>
      </c>
      <c r="G45" s="199">
        <f>Капитал!G47</f>
        <v>101742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knig3</cp:lastModifiedBy>
  <cp:lastPrinted>2022-08-01T12:52:07Z</cp:lastPrinted>
  <dcterms:created xsi:type="dcterms:W3CDTF">2008-02-12T15:15:13Z</dcterms:created>
  <dcterms:modified xsi:type="dcterms:W3CDTF">2022-08-01T13:17:27Z</dcterms:modified>
</cp:coreProperties>
</file>