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B44F" lockStructure="1"/>
  <bookViews>
    <workbookView xWindow="-120" yWindow="-120" windowWidth="20730" windowHeight="11760" tabRatio="848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3" i="22" l="1"/>
  <c r="D12" i="22"/>
  <c r="C12" i="22"/>
  <c r="C13" i="25"/>
  <c r="C19" i="25"/>
  <c r="C45" i="22" l="1"/>
  <c r="C49" i="22" s="1"/>
  <c r="C37" i="22"/>
  <c r="C33" i="22"/>
  <c r="C20" i="22"/>
  <c r="C11" i="22"/>
  <c r="C47" i="22" l="1"/>
  <c r="C32" i="22"/>
  <c r="C41" i="22" s="1"/>
  <c r="B43" i="25"/>
  <c r="B42" i="25" s="1"/>
  <c r="B37" i="25"/>
  <c r="B56" i="25" s="1"/>
  <c r="B27" i="25"/>
  <c r="B19" i="25"/>
  <c r="B13" i="25"/>
  <c r="B11" i="25" l="1"/>
  <c r="B34" i="25" s="1"/>
  <c r="B39" i="7"/>
  <c r="B29" i="7"/>
  <c r="B9" i="7"/>
  <c r="B47" i="7" l="1"/>
  <c r="B49" i="7" s="1"/>
  <c r="C9" i="7"/>
  <c r="D37" i="22" l="1"/>
  <c r="D33" i="22"/>
  <c r="D20" i="22"/>
  <c r="D11" i="22"/>
  <c r="D32" i="22" s="1"/>
  <c r="C51" i="25"/>
  <c r="C43" i="25"/>
  <c r="C42" i="25" s="1"/>
  <c r="C37" i="25"/>
  <c r="C27" i="25"/>
  <c r="C11" i="25"/>
  <c r="C56" i="25" l="1"/>
  <c r="D41" i="22"/>
  <c r="D43" i="22" s="1"/>
  <c r="D45" i="22" s="1"/>
  <c r="D47" i="22" s="1"/>
  <c r="C34" i="25"/>
  <c r="D49" i="22"/>
  <c r="D19" i="25"/>
  <c r="D16" i="24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48" i="24"/>
  <c r="D51" i="25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D41" i="25"/>
  <c r="D38" i="24" s="1"/>
  <c r="D40" i="25"/>
  <c r="D37" i="24" s="1"/>
  <c r="D39" i="25"/>
  <c r="D36" i="24" s="1"/>
  <c r="D38" i="25"/>
  <c r="D35" i="24" s="1"/>
  <c r="C34" i="24"/>
  <c r="D37" i="25"/>
  <c r="D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4" i="24"/>
  <c r="B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6" i="24"/>
  <c r="D18" i="25"/>
  <c r="D15" i="24" s="1"/>
  <c r="D17" i="25"/>
  <c r="D14" i="24" s="1"/>
  <c r="D16" i="25"/>
  <c r="D13" i="24" s="1"/>
  <c r="D15" i="25"/>
  <c r="D12" i="24" s="1"/>
  <c r="D14" i="25"/>
  <c r="D11" i="24" s="1"/>
  <c r="D13" i="25"/>
  <c r="D10" i="24" s="1"/>
  <c r="D12" i="25"/>
  <c r="D9" i="24" s="1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C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C12" i="20"/>
  <c r="B28" i="6"/>
  <c r="B28" i="12"/>
  <c r="B26" i="13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0" i="7"/>
  <c r="D39" i="6" s="1"/>
  <c r="D30" i="7"/>
  <c r="D29" i="6" s="1"/>
  <c r="D31" i="7"/>
  <c r="D30" i="6" s="1"/>
  <c r="D32" i="7"/>
  <c r="D31" i="6"/>
  <c r="D33" i="7"/>
  <c r="D32" i="6"/>
  <c r="D34" i="7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8" i="7"/>
  <c r="D27" i="6" s="1"/>
  <c r="D10" i="7"/>
  <c r="D9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/>
  <c r="G20" i="12"/>
  <c r="G18" i="13" s="1"/>
  <c r="G21" i="12"/>
  <c r="G19" i="13" s="1"/>
  <c r="G22" i="12"/>
  <c r="G20" i="13" s="1"/>
  <c r="G23" i="12"/>
  <c r="G21" i="13" s="1"/>
  <c r="G24" i="12"/>
  <c r="G22" i="13"/>
  <c r="G25" i="12"/>
  <c r="G23" i="13"/>
  <c r="G26" i="12"/>
  <c r="G24" i="13" s="1"/>
  <c r="G27" i="12"/>
  <c r="G25" i="13" s="1"/>
  <c r="C28" i="12"/>
  <c r="C26" i="13" s="1"/>
  <c r="D28" i="12"/>
  <c r="D47" i="12" s="1"/>
  <c r="D45" i="13" s="1"/>
  <c r="E28" i="12"/>
  <c r="E26" i="13" s="1"/>
  <c r="F28" i="12"/>
  <c r="F47" i="12"/>
  <c r="F45" i="13"/>
  <c r="G29" i="12"/>
  <c r="G27" i="13" s="1"/>
  <c r="G30" i="12"/>
  <c r="G28" i="13"/>
  <c r="G31" i="12"/>
  <c r="G29" i="13"/>
  <c r="G32" i="12"/>
  <c r="G30" i="13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/>
  <c r="G45" i="12"/>
  <c r="G43" i="13" s="1"/>
  <c r="G46" i="12"/>
  <c r="G44" i="13" s="1"/>
  <c r="C47" i="12"/>
  <c r="C45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D26" i="6"/>
  <c r="B27" i="6"/>
  <c r="C27" i="6"/>
  <c r="C29" i="7"/>
  <c r="D29" i="7" s="1"/>
  <c r="D28" i="6" s="1"/>
  <c r="B29" i="6"/>
  <c r="C29" i="6"/>
  <c r="B30" i="6"/>
  <c r="C30" i="6"/>
  <c r="B31" i="6"/>
  <c r="C31" i="6"/>
  <c r="B32" i="6"/>
  <c r="C32" i="6"/>
  <c r="B33" i="6"/>
  <c r="C33" i="6"/>
  <c r="D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D47" i="6"/>
  <c r="F26" i="13"/>
  <c r="B47" i="12"/>
  <c r="B45" i="13" s="1"/>
  <c r="E33" i="22"/>
  <c r="E33" i="20" s="1"/>
  <c r="D27" i="25"/>
  <c r="D24" i="24" s="1"/>
  <c r="B39" i="24"/>
  <c r="B48" i="24"/>
  <c r="B40" i="24"/>
  <c r="D42" i="25"/>
  <c r="D39" i="24" s="1"/>
  <c r="B16" i="24"/>
  <c r="C47" i="7" l="1"/>
  <c r="C49" i="7" s="1"/>
  <c r="C48" i="6" s="1"/>
  <c r="D9" i="7"/>
  <c r="D8" i="6" s="1"/>
  <c r="G28" i="12"/>
  <c r="G47" i="12" s="1"/>
  <c r="G45" i="13" s="1"/>
  <c r="B53" i="24"/>
  <c r="D56" i="25"/>
  <c r="D53" i="24" s="1"/>
  <c r="E37" i="22"/>
  <c r="E37" i="20" s="1"/>
  <c r="B34" i="24"/>
  <c r="B8" i="6"/>
  <c r="D43" i="25"/>
  <c r="D40" i="24" s="1"/>
  <c r="E11" i="22"/>
  <c r="E11" i="20" s="1"/>
  <c r="C53" i="24"/>
  <c r="D39" i="7"/>
  <c r="D38" i="6" s="1"/>
  <c r="C39" i="24"/>
  <c r="E20" i="22"/>
  <c r="E20" i="20" s="1"/>
  <c r="C28" i="6"/>
  <c r="G9" i="13"/>
  <c r="E12" i="22"/>
  <c r="E12" i="20" s="1"/>
  <c r="G26" i="13"/>
  <c r="D11" i="20"/>
  <c r="B46" i="6"/>
  <c r="D47" i="7"/>
  <c r="D46" i="6" s="1"/>
  <c r="C8" i="24"/>
  <c r="C31" i="24"/>
  <c r="C40" i="24"/>
  <c r="D12" i="20"/>
  <c r="B38" i="6"/>
  <c r="B10" i="24"/>
  <c r="C10" i="24"/>
  <c r="D26" i="13"/>
  <c r="E47" i="12"/>
  <c r="E45" i="13" s="1"/>
  <c r="C46" i="6" l="1"/>
  <c r="C11" i="20"/>
  <c r="C32" i="20"/>
  <c r="E32" i="22"/>
  <c r="E32" i="20" s="1"/>
  <c r="D32" i="20"/>
  <c r="D11" i="25"/>
  <c r="D8" i="24" s="1"/>
  <c r="B8" i="24"/>
  <c r="B48" i="6"/>
  <c r="D49" i="7"/>
  <c r="D48" i="6" s="1"/>
  <c r="E41" i="22" l="1"/>
  <c r="E41" i="20" s="1"/>
  <c r="C41" i="20"/>
  <c r="D34" i="25"/>
  <c r="D31" i="24" s="1"/>
  <c r="B31" i="24"/>
  <c r="D41" i="20"/>
  <c r="C43" i="20" l="1"/>
  <c r="E43" i="22"/>
  <c r="E43" i="20" s="1"/>
  <c r="D43" i="20"/>
  <c r="E45" i="22" l="1"/>
  <c r="E45" i="20" s="1"/>
  <c r="C45" i="20"/>
  <c r="D45" i="20"/>
  <c r="D49" i="20"/>
  <c r="D47" i="20"/>
  <c r="C49" i="20" l="1"/>
  <c r="E49" i="22"/>
  <c r="E49" i="20" s="1"/>
  <c r="E47" i="22"/>
  <c r="E47" i="20" s="1"/>
  <c r="C47" i="20"/>
</calcChain>
</file>

<file path=xl/sharedStrings.xml><?xml version="1.0" encoding="utf-8"?>
<sst xmlns="http://schemas.openxmlformats.org/spreadsheetml/2006/main" count="473" uniqueCount="379">
  <si>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</si>
  <si>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</si>
  <si>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</si>
  <si>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</si>
  <si>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</si>
  <si>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</si>
  <si>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</si>
  <si>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</si>
  <si>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</si>
  <si>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</si>
  <si>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</si>
  <si>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</si>
  <si>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</si>
  <si>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</si>
  <si>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</si>
  <si>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</si>
  <si>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</si>
  <si>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</si>
  <si>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</si>
  <si>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</si>
  <si>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</si>
  <si>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</si>
  <si>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</si>
  <si>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</si>
  <si>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</si>
  <si>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</si>
  <si>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</si>
  <si>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</si>
  <si>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</si>
  <si>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</si>
  <si>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</si>
  <si>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</si>
  <si>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</si>
  <si>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</si>
  <si>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</si>
  <si>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</si>
  <si>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</si>
  <si>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</si>
  <si>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</si>
  <si>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</si>
  <si>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</si>
  <si>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</si>
  <si>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</si>
  <si>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</si>
  <si>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</si>
  <si>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</si>
  <si>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</si>
  <si>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</si>
  <si>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</si>
  <si>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</si>
  <si>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</si>
  <si>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</si>
  <si>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</si>
  <si>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</si>
  <si>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</si>
  <si>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</si>
  <si>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</si>
  <si>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</si>
  <si>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</si>
  <si>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</si>
  <si>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</si>
  <si>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</si>
  <si>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</si>
  <si>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</si>
  <si>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</si>
  <si>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</si>
  <si>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</si>
  <si>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</si>
  <si>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</si>
  <si>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</si>
  <si>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</si>
  <si>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</si>
  <si>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</si>
  <si>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</si>
  <si>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</si>
  <si>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</si>
  <si>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</si>
  <si>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</si>
  <si>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</si>
  <si>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</si>
  <si>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</si>
  <si>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</si>
  <si>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</si>
  <si>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</si>
  <si>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</si>
  <si>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</si>
  <si>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</si>
  <si>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</si>
  <si>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</si>
  <si>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</si>
  <si>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</si>
  <si>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</si>
  <si>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</si>
  <si>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</si>
  <si>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</si>
  <si>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</si>
  <si>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</si>
  <si>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</si>
  <si>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</si>
  <si>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</si>
  <si>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</si>
  <si>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</si>
  <si>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</si>
  <si>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</si>
  <si>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</si>
  <si>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</si>
  <si>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</si>
  <si>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</si>
  <si>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</si>
  <si>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</si>
  <si>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</si>
  <si>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</si>
  <si>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</si>
  <si>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</si>
  <si>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</si>
  <si>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</si>
  <si>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</si>
  <si>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</si>
  <si>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</si>
  <si>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</si>
  <si>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</si>
  <si>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</si>
  <si>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</si>
  <si>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</si>
  <si>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</si>
  <si>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</si>
  <si>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</si>
  <si>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</si>
  <si>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</si>
  <si>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</si>
  <si>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</si>
  <si>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</si>
  <si>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</si>
  <si>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</si>
  <si>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</si>
  <si>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</si>
  <si>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</si>
  <si>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</si>
  <si>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</si>
  <si>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</si>
  <si>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</si>
  <si>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</si>
  <si>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</si>
  <si>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</si>
  <si>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</si>
  <si>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</si>
  <si>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</si>
  <si>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</si>
  <si>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</si>
  <si>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</si>
  <si>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</si>
  <si>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</si>
  <si>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</si>
  <si>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</si>
  <si>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</si>
  <si>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</si>
  <si>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</si>
  <si>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</si>
  <si>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</si>
  <si>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</si>
  <si>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</si>
  <si>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</si>
  <si>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</si>
  <si>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</si>
  <si>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</si>
  <si>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</si>
  <si>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</si>
  <si>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</si>
  <si>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</si>
  <si>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</si>
  <si>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</si>
  <si>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</si>
  <si>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</si>
  <si>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</si>
  <si>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</si>
  <si>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</si>
  <si>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</si>
  <si>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</si>
  <si>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</si>
  <si>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</si>
  <si>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</si>
  <si>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</si>
  <si>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</si>
  <si>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</si>
  <si>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</si>
  <si>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</si>
  <si>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</si>
  <si>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</si>
  <si>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</si>
  <si>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</si>
  <si>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</si>
  <si>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</si>
  <si>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</si>
  <si>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</si>
  <si>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</si>
  <si>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</si>
  <si>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</si>
  <si>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</si>
  <si>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</si>
  <si>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</si>
  <si>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</si>
  <si>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</si>
  <si>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</si>
  <si>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</si>
  <si>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</si>
  <si>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</si>
  <si>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</si>
  <si>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</si>
  <si>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</si>
  <si>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</si>
  <si>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</si>
  <si>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</si>
  <si>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</si>
  <si>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</si>
  <si>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</si>
  <si>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</si>
  <si>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</si>
  <si>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</si>
  <si>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</si>
  <si>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</si>
  <si>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</si>
  <si>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</si>
  <si>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</si>
  <si>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</si>
  <si>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</si>
  <si>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</si>
  <si>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</si>
  <si>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</si>
  <si>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</si>
  <si>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</si>
  <si>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</si>
  <si>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</si>
  <si>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</si>
  <si>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</si>
  <si>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</si>
  <si>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</si>
  <si>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</si>
  <si>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</si>
  <si>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</si>
  <si>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</si>
  <si>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</si>
  <si>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</si>
  <si>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</si>
  <si>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</si>
  <si>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</si>
  <si>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</si>
  <si>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</si>
  <si>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</si>
  <si>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</si>
  <si>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</si>
  <si>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</si>
  <si>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</si>
  <si>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</si>
  <si>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</si>
  <si>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</si>
  <si>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</si>
  <si>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</si>
  <si>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</si>
  <si>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</si>
  <si>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</si>
  <si>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</si>
  <si>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</si>
  <si>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</si>
  <si>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</si>
  <si>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</si>
  <si>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</si>
  <si>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</si>
  <si>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</si>
  <si>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</si>
  <si>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</si>
  <si>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</si>
  <si>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</si>
  <si>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</si>
  <si>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</si>
  <si>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</si>
  <si>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</si>
  <si>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</si>
  <si>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</si>
  <si>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</si>
  <si>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</si>
  <si>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</si>
  <si>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</si>
  <si>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</si>
  <si>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</si>
  <si>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</si>
  <si>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</si>
  <si>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</si>
  <si>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</si>
  <si>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</si>
  <si>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</si>
  <si>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</si>
  <si>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</si>
  <si>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</si>
  <si>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</si>
  <si>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</si>
  <si>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</si>
  <si>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</si>
  <si>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</si>
  <si>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</si>
  <si>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</si>
  <si>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</si>
  <si>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</si>
  <si>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</si>
  <si>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</si>
  <si>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</si>
  <si>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</si>
  <si>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</si>
  <si>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</si>
  <si>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</si>
  <si>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</si>
  <si>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</si>
  <si>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</si>
  <si>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</si>
  <si>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</si>
  <si>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</si>
  <si>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</si>
  <si>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</si>
  <si>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</si>
  <si>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</si>
  <si>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</si>
  <si>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</si>
  <si>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</si>
  <si>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</si>
  <si>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</si>
  <si>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</si>
  <si>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</si>
  <si>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</si>
  <si>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</si>
  <si>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</si>
  <si>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</si>
  <si>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</si>
  <si>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</si>
  <si>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</si>
  <si>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</si>
  <si>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</si>
  <si>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</si>
  <si>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</si>
  <si>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</si>
  <si>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</si>
  <si>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</si>
  <si>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</si>
  <si>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</si>
  <si>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</si>
  <si>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</si>
  <si>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</si>
  <si>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</si>
  <si>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</si>
  <si>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</si>
  <si>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</si>
  <si>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</si>
  <si>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</si>
  <si>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</si>
  <si>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</si>
  <si>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</si>
  <si>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</si>
  <si>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</si>
  <si>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</si>
  <si>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</si>
  <si>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</si>
  <si>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</si>
  <si>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</si>
  <si>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</si>
  <si>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</si>
  <si>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</si>
  <si>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</si>
  <si>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</si>
  <si>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</si>
  <si>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</si>
  <si>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</si>
  <si>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</si>
  <si>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</si>
  <si>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</si>
  <si>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</si>
  <si>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</si>
  <si>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</si>
  <si>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</si>
  <si>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</si>
  <si>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</si>
  <si>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 xml:space="preserve">ТЕТЕКС 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</si>
</sst>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34" fillId="0" borderId="0" xfId="2" applyAlignment="1">
      <alignment horizontal="left" vertical="center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34" fillId="0" borderId="0" xfId="2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7" fillId="0" borderId="0" xfId="3" applyAlignment="1">
      <alignment horizontal="left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8" workbookViewId="0">
      <selection activeCell="C22" sqref="C22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11"/>
      <c r="B1" s="212"/>
      <c r="C1" s="212"/>
      <c r="D1" s="212"/>
      <c r="E1" s="212"/>
      <c r="F1" s="212"/>
      <c r="G1" s="212"/>
      <c r="H1" s="213"/>
      <c r="I1" s="214"/>
      <c r="J1" s="214"/>
      <c r="K1" s="214"/>
      <c r="L1" s="214"/>
      <c r="M1" s="214"/>
      <c r="N1" s="214"/>
      <c r="O1" s="214"/>
      <c r="P1" s="214"/>
      <c r="Q1" s="214"/>
      <c r="R1" s="214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302</v>
      </c>
      <c r="U3" s="43" t="s">
        <v>303</v>
      </c>
      <c r="V3" s="43" t="s">
        <v>304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305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306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10"/>
      <c r="K6" s="210"/>
      <c r="L6" s="210"/>
      <c r="M6" s="210"/>
      <c r="N6" s="210"/>
      <c r="O6" s="210"/>
      <c r="P6" s="210"/>
      <c r="Q6" s="210"/>
      <c r="T6" s="51"/>
      <c r="U6" s="51">
        <v>2013</v>
      </c>
      <c r="V6" s="51" t="s">
        <v>307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10"/>
      <c r="K7" s="210"/>
      <c r="L7" s="210"/>
      <c r="M7" s="210"/>
      <c r="N7" s="210"/>
      <c r="O7" s="210"/>
      <c r="P7" s="210"/>
      <c r="Q7" s="210"/>
      <c r="T7" s="51"/>
      <c r="U7" s="51">
        <v>2014</v>
      </c>
      <c r="V7" s="51" t="s">
        <v>308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10"/>
      <c r="K8" s="210"/>
      <c r="L8" s="210"/>
      <c r="M8" s="210"/>
      <c r="N8" s="210"/>
      <c r="O8" s="210"/>
      <c r="P8" s="210"/>
      <c r="Q8" s="53"/>
      <c r="R8" s="47"/>
      <c r="U8" s="51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15" t="s">
        <v>309</v>
      </c>
      <c r="B9" s="216"/>
      <c r="C9" s="216"/>
      <c r="D9" s="216"/>
      <c r="E9" s="216"/>
      <c r="F9" s="216"/>
      <c r="G9" s="216"/>
      <c r="H9" s="217"/>
      <c r="I9" s="55"/>
      <c r="J9" s="210"/>
      <c r="K9" s="210"/>
      <c r="L9" s="210"/>
      <c r="M9" s="210"/>
      <c r="N9" s="210"/>
      <c r="O9" s="210"/>
      <c r="P9" s="210"/>
      <c r="Q9" s="210"/>
      <c r="R9" s="56"/>
      <c r="U9" s="51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15"/>
      <c r="B10" s="216"/>
      <c r="C10" s="216"/>
      <c r="D10" s="216"/>
      <c r="E10" s="216"/>
      <c r="F10" s="216"/>
      <c r="G10" s="216"/>
      <c r="H10" s="217"/>
      <c r="J10" s="210"/>
      <c r="K10" s="210"/>
      <c r="L10" s="210"/>
      <c r="M10" s="210"/>
      <c r="N10" s="210"/>
      <c r="O10" s="210"/>
      <c r="P10" s="210"/>
      <c r="Q10" s="210"/>
      <c r="U10" s="51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10"/>
      <c r="K11" s="210"/>
      <c r="L11" s="210"/>
      <c r="M11" s="210"/>
      <c r="N11" s="210"/>
      <c r="O11" s="210"/>
      <c r="P11" s="210"/>
      <c r="Q11" s="210"/>
      <c r="U11" s="51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10"/>
      <c r="K12" s="210"/>
      <c r="L12" s="210"/>
      <c r="M12" s="210"/>
      <c r="N12" s="210"/>
      <c r="O12" s="210"/>
      <c r="P12" s="210"/>
      <c r="Q12" s="210"/>
      <c r="U12" s="51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10"/>
      <c r="K13" s="210"/>
      <c r="L13" s="210"/>
      <c r="M13" s="210"/>
      <c r="N13" s="210"/>
      <c r="O13" s="210"/>
      <c r="P13" s="210"/>
      <c r="Q13" s="210"/>
      <c r="U13" s="51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10"/>
      <c r="K14" s="210"/>
      <c r="L14" s="210"/>
      <c r="M14" s="210"/>
      <c r="N14" s="210"/>
      <c r="O14" s="210"/>
      <c r="P14" s="210"/>
      <c r="Q14" s="210"/>
      <c r="U14" s="51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10"/>
      <c r="K15" s="210"/>
      <c r="L15" s="210"/>
      <c r="M15" s="210"/>
      <c r="N15" s="210"/>
      <c r="O15" s="210"/>
      <c r="P15" s="210"/>
      <c r="Q15" s="210"/>
      <c r="U15" s="51">
        <v>2022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10"/>
      <c r="K16" s="210"/>
      <c r="L16" s="210"/>
      <c r="M16" s="210"/>
      <c r="N16" s="210"/>
      <c r="O16" s="210"/>
      <c r="P16" s="210"/>
      <c r="Q16" s="210"/>
      <c r="U16" s="51">
        <v>2023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18"/>
      <c r="K17" s="218"/>
      <c r="L17" s="218"/>
      <c r="M17" s="218"/>
      <c r="N17" s="218"/>
      <c r="O17" s="218"/>
      <c r="P17" s="218"/>
      <c r="Q17" s="218"/>
      <c r="U17" s="51">
        <v>2024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310</v>
      </c>
      <c r="C18" s="219" t="s">
        <v>378</v>
      </c>
      <c r="D18" s="220"/>
      <c r="E18" s="220"/>
      <c r="F18" s="220"/>
      <c r="G18" s="221"/>
      <c r="H18" s="50"/>
      <c r="I18" s="42"/>
      <c r="J18" s="222"/>
      <c r="K18" s="222"/>
      <c r="L18" s="222"/>
      <c r="M18" s="222"/>
      <c r="N18" s="222"/>
      <c r="O18" s="222"/>
      <c r="P18" s="222"/>
      <c r="Q18" s="222"/>
      <c r="U18" s="51">
        <v>2025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311</v>
      </c>
      <c r="C19" s="228">
        <v>4037537</v>
      </c>
      <c r="D19" s="229"/>
      <c r="E19" s="229"/>
      <c r="F19" s="229"/>
      <c r="G19" s="230"/>
      <c r="H19" s="46"/>
      <c r="I19" s="42"/>
      <c r="J19" s="225"/>
      <c r="K19" s="225"/>
      <c r="L19" s="225"/>
      <c r="M19" s="225"/>
      <c r="N19" s="225"/>
      <c r="O19" s="225"/>
      <c r="P19" s="225"/>
      <c r="Q19" s="225"/>
      <c r="R19" s="42"/>
      <c r="U19" s="51">
        <v>2026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312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51">
        <v>2027</v>
      </c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313</v>
      </c>
      <c r="C21" s="85" t="s">
        <v>238</v>
      </c>
      <c r="D21" s="202"/>
      <c r="E21" s="202"/>
      <c r="F21" s="202"/>
      <c r="G21" s="203"/>
      <c r="H21" s="46"/>
      <c r="I21" s="42"/>
      <c r="J21" s="225"/>
      <c r="K21" s="225"/>
      <c r="L21" s="225"/>
      <c r="M21" s="225"/>
      <c r="N21" s="225"/>
      <c r="O21" s="225"/>
      <c r="P21" s="225"/>
      <c r="Q21" s="225"/>
      <c r="R21" s="42"/>
      <c r="U21" s="51">
        <v>2028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314</v>
      </c>
      <c r="C22" s="85" t="s">
        <v>308</v>
      </c>
      <c r="D22" s="202"/>
      <c r="E22" s="202"/>
      <c r="F22" s="202"/>
      <c r="G22" s="203"/>
      <c r="H22" s="46"/>
      <c r="J22" s="225"/>
      <c r="K22" s="225"/>
      <c r="L22" s="225"/>
      <c r="M22" s="225"/>
      <c r="N22" s="225"/>
      <c r="O22" s="225"/>
      <c r="P22" s="225"/>
      <c r="Q22" s="225"/>
      <c r="U22" s="51">
        <v>2029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315</v>
      </c>
      <c r="C23" s="86">
        <v>2022</v>
      </c>
      <c r="D23" s="202"/>
      <c r="E23" s="202"/>
      <c r="F23" s="202"/>
      <c r="G23" s="203"/>
      <c r="H23" s="46"/>
      <c r="J23" s="225"/>
      <c r="K23" s="225"/>
      <c r="L23" s="225"/>
      <c r="M23" s="225"/>
      <c r="N23" s="225"/>
      <c r="O23" s="225"/>
      <c r="P23" s="225"/>
      <c r="Q23" s="225"/>
      <c r="U23" s="51">
        <v>2030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25"/>
      <c r="K24" s="225"/>
      <c r="L24" s="225"/>
      <c r="M24" s="225"/>
      <c r="N24" s="225"/>
      <c r="O24" s="225"/>
      <c r="P24" s="225"/>
      <c r="Q24" s="225"/>
      <c r="U24" s="51">
        <v>2031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22"/>
      <c r="K25" s="222"/>
      <c r="L25" s="222"/>
      <c r="M25" s="222"/>
      <c r="N25" s="222"/>
      <c r="O25" s="222"/>
      <c r="P25" s="222"/>
      <c r="Q25" s="222"/>
      <c r="U25" s="51">
        <v>2032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25"/>
      <c r="K26" s="225"/>
      <c r="L26" s="225"/>
      <c r="M26" s="225"/>
      <c r="N26" s="225"/>
      <c r="O26" s="225"/>
      <c r="P26" s="225"/>
      <c r="Q26" s="225"/>
      <c r="U26" s="51">
        <v>2033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316</v>
      </c>
      <c r="C27" s="47"/>
      <c r="D27" s="47"/>
      <c r="E27" s="47"/>
      <c r="F27" s="47"/>
      <c r="G27" s="47"/>
      <c r="H27" s="46"/>
      <c r="J27" s="225"/>
      <c r="K27" s="225"/>
      <c r="L27" s="225"/>
      <c r="M27" s="225"/>
      <c r="N27" s="225"/>
      <c r="O27" s="225"/>
      <c r="P27" s="225"/>
      <c r="Q27" s="225"/>
      <c r="U27" s="51">
        <v>2034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23"/>
      <c r="C28" s="223"/>
      <c r="D28" s="223"/>
      <c r="E28" s="223"/>
      <c r="F28" s="223"/>
      <c r="G28" s="223"/>
      <c r="H28" s="224"/>
      <c r="J28" s="225"/>
      <c r="K28" s="225"/>
      <c r="L28" s="225"/>
      <c r="M28" s="225"/>
      <c r="N28" s="225"/>
      <c r="O28" s="225"/>
      <c r="P28" s="225"/>
      <c r="Q28" s="225"/>
      <c r="U28" s="51">
        <v>2035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26" t="s">
        <v>321</v>
      </c>
      <c r="C29" s="226"/>
      <c r="D29" s="226"/>
      <c r="E29" s="226"/>
      <c r="F29" s="226"/>
      <c r="G29" s="226"/>
      <c r="H29" s="227"/>
      <c r="J29" s="225"/>
      <c r="K29" s="225"/>
      <c r="L29" s="225"/>
      <c r="M29" s="225"/>
      <c r="N29" s="225"/>
      <c r="O29" s="225"/>
      <c r="P29" s="225"/>
      <c r="Q29" s="225"/>
      <c r="U29" s="51">
        <v>2036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26" t="s">
        <v>317</v>
      </c>
      <c r="C30" s="226"/>
      <c r="D30" s="226"/>
      <c r="E30" s="226"/>
      <c r="F30" s="226"/>
      <c r="G30" s="226"/>
      <c r="H30" s="227"/>
      <c r="J30" s="231"/>
      <c r="K30" s="231"/>
      <c r="L30" s="231"/>
      <c r="M30" s="231"/>
      <c r="N30" s="231"/>
      <c r="O30" s="231"/>
      <c r="P30" s="231"/>
      <c r="Q30" s="231"/>
      <c r="U30" s="51">
        <v>2037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26" t="s">
        <v>322</v>
      </c>
      <c r="C31" s="226"/>
      <c r="D31" s="226"/>
      <c r="E31" s="226"/>
      <c r="F31" s="226"/>
      <c r="G31" s="226"/>
      <c r="H31" s="227"/>
      <c r="J31" s="231"/>
      <c r="K31" s="231"/>
      <c r="L31" s="231"/>
      <c r="M31" s="231"/>
      <c r="N31" s="231"/>
      <c r="O31" s="231"/>
      <c r="P31" s="231"/>
      <c r="Q31" s="231"/>
      <c r="U31" s="51">
        <v>2038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26" t="s">
        <v>323</v>
      </c>
      <c r="C32" s="226"/>
      <c r="D32" s="226"/>
      <c r="E32" s="226"/>
      <c r="F32" s="226"/>
      <c r="G32" s="226"/>
      <c r="H32" s="227"/>
      <c r="U32" s="51">
        <v>2039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31"/>
      <c r="K33" s="231"/>
      <c r="L33" s="231"/>
      <c r="M33" s="231"/>
      <c r="N33" s="231"/>
      <c r="O33" s="231"/>
      <c r="P33" s="231"/>
      <c r="Q33" s="231"/>
      <c r="U33" s="51">
        <v>2040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31"/>
      <c r="K34" s="231"/>
      <c r="L34" s="231"/>
      <c r="M34" s="231"/>
      <c r="N34" s="231"/>
      <c r="O34" s="231"/>
      <c r="P34" s="231"/>
      <c r="Q34" s="231"/>
      <c r="U34" s="51">
        <v>2041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31"/>
      <c r="K35" s="231"/>
      <c r="L35" s="231"/>
      <c r="M35" s="231"/>
      <c r="N35" s="231"/>
      <c r="O35" s="231"/>
      <c r="P35" s="231"/>
      <c r="Q35" s="231"/>
      <c r="U35" s="51">
        <v>2042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31"/>
      <c r="K36" s="231"/>
      <c r="L36" s="231"/>
      <c r="M36" s="231"/>
      <c r="N36" s="231"/>
      <c r="O36" s="231"/>
      <c r="P36" s="231"/>
      <c r="Q36" s="231"/>
      <c r="U36" s="51">
        <v>2043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31"/>
      <c r="K37" s="231"/>
      <c r="L37" s="231"/>
      <c r="M37" s="231"/>
      <c r="N37" s="231"/>
      <c r="O37" s="231"/>
      <c r="P37" s="231"/>
      <c r="Q37" s="231"/>
      <c r="U37" s="51">
        <v>2044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31"/>
      <c r="K38" s="231"/>
      <c r="L38" s="231"/>
      <c r="M38" s="231"/>
      <c r="N38" s="231"/>
      <c r="O38" s="231"/>
      <c r="P38" s="231"/>
      <c r="Q38" s="231"/>
      <c r="U38" s="51">
        <v>2045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31"/>
      <c r="K39" s="231"/>
      <c r="L39" s="231"/>
      <c r="M39" s="231"/>
      <c r="N39" s="231"/>
      <c r="O39" s="231"/>
      <c r="P39" s="231"/>
      <c r="Q39" s="231"/>
      <c r="U39" s="51">
        <v>2046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31"/>
      <c r="K40" s="231"/>
      <c r="L40" s="231"/>
      <c r="M40" s="231"/>
      <c r="N40" s="231"/>
      <c r="O40" s="231"/>
      <c r="P40" s="231"/>
      <c r="Q40" s="231"/>
      <c r="U40" s="51">
        <v>2047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51">
        <v>2048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51">
        <v>2049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51">
        <v>2050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51">
        <v>2051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51">
        <v>2052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51">
        <v>2053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51">
        <v>2054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51">
        <v>2055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51">
        <v>2056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51">
        <v>2057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51">
        <v>2058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51">
        <v>2059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51">
        <v>2060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51">
        <v>2061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51">
        <v>2062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51">
        <v>2063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51">
        <v>2064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51">
        <v>2065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51">
        <v>2066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51">
        <v>2067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51">
        <v>2068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51">
        <v>2069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51">
        <v>2070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51">
        <v>2071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51">
        <v>2072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51">
        <v>2073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51">
        <v>2074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51">
        <v>2075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51">
        <v>2076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51">
        <v>2077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51">
        <v>2078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51">
        <v>2079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51">
        <v>2080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51">
        <v>2081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51">
        <v>2082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51">
        <v>2083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51">
        <v>2084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51">
        <v>2085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51">
        <v>2086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51">
        <v>2087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51">
        <v>2088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51">
        <v>2089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51">
        <v>2090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51">
        <v>2091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51">
        <v>2092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51">
        <v>2093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51">
        <v>2094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1">
        <v>2095</v>
      </c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U89" s="51">
        <v>2096</v>
      </c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U90" s="51">
        <v>2097</v>
      </c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U91" s="51">
        <v>2098</v>
      </c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U92" s="51">
        <v>2099</v>
      </c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U93" s="51">
        <v>2100</v>
      </c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algorithmName="SHA-512" hashValue="S+Cc8Q6x41vWegAzjN2S3W7wNehPl86FN6aJrOSDC0iI8MKVgAZAqhqhDUVEyKghiuaq6H1YlpSQ98YOpmranQ==" saltValue="acXWjYhOLTEIPVvvOj+ATA==" spinCount="100000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41" zoomScale="120" workbookViewId="0">
      <selection activeCell="D10" sqref="D10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310</v>
      </c>
      <c r="B1" s="232" t="str">
        <f>'ФИ-Почетна'!$C$18</f>
        <v xml:space="preserve">ТЕТЕКС АД </v>
      </c>
      <c r="C1" s="232"/>
      <c r="D1" s="232"/>
    </row>
    <row r="2" spans="1:6" x14ac:dyDescent="0.2">
      <c r="A2" s="99" t="s">
        <v>318</v>
      </c>
      <c r="B2" s="101" t="str">
        <f>'ФИ-Почетна'!$C$22</f>
        <v>01.01 - 31.12</v>
      </c>
      <c r="C2" s="102"/>
      <c r="D2" s="103"/>
    </row>
    <row r="3" spans="1:6" x14ac:dyDescent="0.2">
      <c r="A3" s="99" t="s">
        <v>315</v>
      </c>
      <c r="B3" s="101">
        <f>'ФИ-Почетна'!$C$23</f>
        <v>2022</v>
      </c>
      <c r="C3" s="102"/>
      <c r="D3" s="103"/>
    </row>
    <row r="4" spans="1:6" x14ac:dyDescent="0.2">
      <c r="A4" s="104" t="s">
        <v>319</v>
      </c>
      <c r="B4" s="105" t="str">
        <f>'ФИ-Почетна'!$C$20</f>
        <v>не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5" t="s">
        <v>375</v>
      </c>
      <c r="B6" s="235"/>
      <c r="C6" s="235"/>
      <c r="D6" s="235"/>
      <c r="F6" s="107"/>
    </row>
    <row r="7" spans="1:6" x14ac:dyDescent="0.2">
      <c r="A7" s="233" t="s">
        <v>376</v>
      </c>
      <c r="B7" s="233"/>
      <c r="C7" s="233"/>
      <c r="D7" s="233"/>
      <c r="F7" s="107"/>
    </row>
    <row r="8" spans="1:6" ht="12.75" customHeight="1" thickBot="1" x14ac:dyDescent="0.25">
      <c r="A8" s="106"/>
      <c r="B8" s="234" t="s">
        <v>24</v>
      </c>
      <c r="C8" s="234"/>
      <c r="D8" s="234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f>B12+B13+B18+B19+B25+B26</f>
        <v>1032294</v>
      </c>
      <c r="C11" s="75">
        <f>C12+C13+C18+C19+C25+C26</f>
        <v>1135199</v>
      </c>
      <c r="D11" s="75">
        <f t="shared" ref="D11:D35" si="0">IF(B11&lt;=0,0,C11/B11*100)</f>
        <v>109.96857484398825</v>
      </c>
      <c r="F11" s="111"/>
    </row>
    <row r="12" spans="1:6" ht="14.25" thickTop="1" thickBot="1" x14ac:dyDescent="0.25">
      <c r="A12" s="87" t="s">
        <v>160</v>
      </c>
      <c r="B12" s="94">
        <v>0</v>
      </c>
      <c r="C12" s="94">
        <v>0</v>
      </c>
      <c r="D12" s="75">
        <f t="shared" si="0"/>
        <v>0</v>
      </c>
      <c r="F12" s="111"/>
    </row>
    <row r="13" spans="1:6" ht="14.25" thickTop="1" thickBot="1" x14ac:dyDescent="0.25">
      <c r="A13" s="87" t="s">
        <v>292</v>
      </c>
      <c r="B13" s="75">
        <f>SUM(B14:B17)</f>
        <v>85779</v>
      </c>
      <c r="C13" s="75">
        <f>SUM(C14:C17)</f>
        <v>89501</v>
      </c>
      <c r="D13" s="75">
        <f t="shared" si="0"/>
        <v>104.33905734503783</v>
      </c>
      <c r="F13" s="111"/>
    </row>
    <row r="14" spans="1:6" ht="14.25" thickTop="1" thickBot="1" x14ac:dyDescent="0.25">
      <c r="A14" s="88" t="s">
        <v>296</v>
      </c>
      <c r="B14" s="77">
        <v>83600</v>
      </c>
      <c r="C14" s="77">
        <v>87309</v>
      </c>
      <c r="D14" s="76">
        <f>IF(B14&lt;=0,0,C14/B14*100)</f>
        <v>104.4366028708134</v>
      </c>
      <c r="F14" s="111"/>
    </row>
    <row r="15" spans="1:6" ht="27" thickTop="1" thickBot="1" x14ac:dyDescent="0.25">
      <c r="A15" s="88" t="s">
        <v>259</v>
      </c>
      <c r="B15" s="77">
        <v>2179</v>
      </c>
      <c r="C15" s="77">
        <v>2192</v>
      </c>
      <c r="D15" s="76">
        <f>IF(B15&lt;=0,0,C15/B15*100)</f>
        <v>100.59660394676457</v>
      </c>
      <c r="F15" s="111"/>
    </row>
    <row r="16" spans="1:6" ht="14.25" thickTop="1" thickBot="1" x14ac:dyDescent="0.25">
      <c r="A16" s="88" t="s">
        <v>260</v>
      </c>
      <c r="B16" s="77"/>
      <c r="C16" s="77"/>
      <c r="D16" s="76">
        <f>IF(B16&lt;=0,0,C16/B16*100)</f>
        <v>0</v>
      </c>
      <c r="F16" s="111"/>
    </row>
    <row r="17" spans="1:6" ht="14.25" thickTop="1" thickBot="1" x14ac:dyDescent="0.25">
      <c r="A17" s="88" t="s">
        <v>163</v>
      </c>
      <c r="B17" s="77"/>
      <c r="C17" s="77"/>
      <c r="D17" s="76">
        <f>IF(B17&lt;=0,0,C17/B17*100)</f>
        <v>0</v>
      </c>
      <c r="F17" s="111"/>
    </row>
    <row r="18" spans="1:6" ht="14.25" thickTop="1" thickBot="1" x14ac:dyDescent="0.25">
      <c r="A18" s="87" t="s">
        <v>293</v>
      </c>
      <c r="B18" s="94">
        <v>463657</v>
      </c>
      <c r="C18" s="94">
        <v>561913</v>
      </c>
      <c r="D18" s="75">
        <f t="shared" si="0"/>
        <v>121.19152735750782</v>
      </c>
      <c r="F18" s="111"/>
    </row>
    <row r="19" spans="1:6" ht="14.25" thickTop="1" thickBot="1" x14ac:dyDescent="0.25">
      <c r="A19" s="87" t="s">
        <v>294</v>
      </c>
      <c r="B19" s="75">
        <f>SUM(B20:B24)</f>
        <v>482858</v>
      </c>
      <c r="C19" s="75">
        <f>SUM(C20:C24)</f>
        <v>483785</v>
      </c>
      <c r="D19" s="75">
        <f t="shared" si="0"/>
        <v>100.19198190772443</v>
      </c>
      <c r="F19" s="111"/>
    </row>
    <row r="20" spans="1:6" ht="14.25" thickTop="1" thickBot="1" x14ac:dyDescent="0.25">
      <c r="A20" s="88" t="s">
        <v>161</v>
      </c>
      <c r="B20" s="77">
        <v>39315</v>
      </c>
      <c r="C20" s="77">
        <v>39315</v>
      </c>
      <c r="D20" s="76">
        <f t="shared" si="0"/>
        <v>100</v>
      </c>
      <c r="F20" s="111"/>
    </row>
    <row r="21" spans="1:6" ht="14.25" thickTop="1" thickBot="1" x14ac:dyDescent="0.25">
      <c r="A21" s="88" t="s">
        <v>162</v>
      </c>
      <c r="B21" s="77">
        <v>428359</v>
      </c>
      <c r="C21" s="77">
        <v>428359</v>
      </c>
      <c r="D21" s="76">
        <f t="shared" si="0"/>
        <v>100</v>
      </c>
      <c r="F21" s="111"/>
    </row>
    <row r="22" spans="1:6" ht="14.25" thickTop="1" thickBot="1" x14ac:dyDescent="0.25">
      <c r="A22" s="88" t="s">
        <v>261</v>
      </c>
      <c r="B22" s="77"/>
      <c r="C22" s="77"/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15184</v>
      </c>
      <c r="C23" s="77">
        <v>16111</v>
      </c>
      <c r="D23" s="76">
        <f t="shared" si="0"/>
        <v>106.10511064278188</v>
      </c>
      <c r="F23" s="111"/>
    </row>
    <row r="24" spans="1:6" ht="14.25" thickTop="1" thickBot="1" x14ac:dyDescent="0.25">
      <c r="A24" s="88" t="s">
        <v>262</v>
      </c>
      <c r="B24" s="77"/>
      <c r="C24" s="77"/>
      <c r="D24" s="76">
        <f t="shared" si="0"/>
        <v>0</v>
      </c>
      <c r="F24" s="111"/>
    </row>
    <row r="25" spans="1:6" ht="15.75" customHeight="1" thickTop="1" thickBot="1" x14ac:dyDescent="0.25">
      <c r="A25" s="87" t="s">
        <v>295</v>
      </c>
      <c r="B25" s="94"/>
      <c r="C25" s="94"/>
      <c r="D25" s="75">
        <f t="shared" si="0"/>
        <v>0</v>
      </c>
      <c r="F25" s="111"/>
    </row>
    <row r="26" spans="1:6" ht="14.25" thickTop="1" thickBot="1" x14ac:dyDescent="0.25">
      <c r="A26" s="87" t="s">
        <v>165</v>
      </c>
      <c r="B26" s="94">
        <v>0</v>
      </c>
      <c r="C26" s="94">
        <v>0</v>
      </c>
      <c r="D26" s="75">
        <f t="shared" si="0"/>
        <v>0</v>
      </c>
      <c r="F26" s="111"/>
    </row>
    <row r="27" spans="1:6" ht="14.25" thickTop="1" thickBot="1" x14ac:dyDescent="0.25">
      <c r="A27" s="87" t="s">
        <v>172</v>
      </c>
      <c r="B27" s="75">
        <f>SUM(B28:B33)</f>
        <v>593919</v>
      </c>
      <c r="C27" s="75">
        <f>SUM(C28:C33)</f>
        <v>569222</v>
      </c>
      <c r="D27" s="75">
        <f t="shared" si="0"/>
        <v>95.841688849826326</v>
      </c>
      <c r="F27" s="111"/>
    </row>
    <row r="28" spans="1:6" ht="14.25" thickTop="1" thickBot="1" x14ac:dyDescent="0.25">
      <c r="A28" s="89" t="s">
        <v>166</v>
      </c>
      <c r="B28" s="77">
        <v>508743</v>
      </c>
      <c r="C28" s="77">
        <v>503171</v>
      </c>
      <c r="D28" s="76">
        <f t="shared" si="0"/>
        <v>98.904751515008556</v>
      </c>
      <c r="F28" s="111"/>
    </row>
    <row r="29" spans="1:6" ht="15.75" customHeight="1" thickTop="1" thickBot="1" x14ac:dyDescent="0.25">
      <c r="A29" s="89" t="s">
        <v>167</v>
      </c>
      <c r="B29" s="77">
        <v>832</v>
      </c>
      <c r="C29" s="77">
        <v>2184</v>
      </c>
      <c r="D29" s="76">
        <f t="shared" si="0"/>
        <v>262.5</v>
      </c>
      <c r="F29" s="111"/>
    </row>
    <row r="30" spans="1:6" ht="14.25" thickTop="1" thickBot="1" x14ac:dyDescent="0.25">
      <c r="A30" s="89" t="s">
        <v>168</v>
      </c>
      <c r="B30" s="77">
        <v>46108</v>
      </c>
      <c r="C30" s="77">
        <v>2672</v>
      </c>
      <c r="D30" s="76">
        <f t="shared" si="0"/>
        <v>5.7950897891905964</v>
      </c>
      <c r="F30" s="111"/>
    </row>
    <row r="31" spans="1:6" ht="14.25" thickTop="1" thickBot="1" x14ac:dyDescent="0.25">
      <c r="A31" s="89" t="s">
        <v>169</v>
      </c>
      <c r="B31" s="77">
        <v>22102</v>
      </c>
      <c r="C31" s="77">
        <v>102</v>
      </c>
      <c r="D31" s="76">
        <f t="shared" si="0"/>
        <v>0.46149669713148134</v>
      </c>
      <c r="F31" s="111"/>
    </row>
    <row r="32" spans="1:6" ht="14.25" thickTop="1" thickBot="1" x14ac:dyDescent="0.25">
      <c r="A32" s="89" t="s">
        <v>170</v>
      </c>
      <c r="B32" s="77">
        <v>4520</v>
      </c>
      <c r="C32" s="77">
        <v>43930</v>
      </c>
      <c r="D32" s="76">
        <f t="shared" si="0"/>
        <v>971.90265486725662</v>
      </c>
      <c r="F32" s="111"/>
    </row>
    <row r="33" spans="1:6" ht="14.25" thickTop="1" thickBot="1" x14ac:dyDescent="0.25">
      <c r="A33" s="89" t="s">
        <v>300</v>
      </c>
      <c r="B33" s="77">
        <v>11614</v>
      </c>
      <c r="C33" s="77">
        <v>17163</v>
      </c>
      <c r="D33" s="76">
        <f t="shared" si="0"/>
        <v>147.77854313759255</v>
      </c>
      <c r="F33" s="111"/>
    </row>
    <row r="34" spans="1:6" ht="14.25" thickTop="1" thickBot="1" x14ac:dyDescent="0.25">
      <c r="A34" s="90" t="s">
        <v>173</v>
      </c>
      <c r="B34" s="75">
        <f>B11+B27</f>
        <v>1626213</v>
      </c>
      <c r="C34" s="75">
        <f>C11+C27</f>
        <v>1704421</v>
      </c>
      <c r="D34" s="75">
        <f t="shared" si="0"/>
        <v>104.80921010962278</v>
      </c>
      <c r="F34" s="111"/>
    </row>
    <row r="35" spans="1:6" ht="14.25" thickTop="1" thickBot="1" x14ac:dyDescent="0.25">
      <c r="A35" s="41" t="s">
        <v>171</v>
      </c>
      <c r="B35" s="77">
        <v>14989</v>
      </c>
      <c r="C35" s="77">
        <v>87732</v>
      </c>
      <c r="D35" s="76">
        <f t="shared" si="0"/>
        <v>585.3092267662953</v>
      </c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f>(SUM(B38:B41))</f>
        <v>1611349</v>
      </c>
      <c r="C37" s="75">
        <f>(SUM(C38:C41))</f>
        <v>1584828</v>
      </c>
      <c r="D37" s="75">
        <f t="shared" ref="D37:D57" si="1">IF(B37&lt;=0,0,C37/B37*100)</f>
        <v>98.354111989395221</v>
      </c>
      <c r="F37" s="111"/>
    </row>
    <row r="38" spans="1:6" ht="14.25" thickTop="1" thickBot="1" x14ac:dyDescent="0.25">
      <c r="A38" s="88" t="s">
        <v>297</v>
      </c>
      <c r="B38" s="77">
        <v>1281979</v>
      </c>
      <c r="C38" s="77">
        <v>1281979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v>213799</v>
      </c>
      <c r="C39" s="77">
        <v>219198</v>
      </c>
      <c r="D39" s="76">
        <f t="shared" si="1"/>
        <v>102.52526906112752</v>
      </c>
      <c r="F39" s="111"/>
    </row>
    <row r="40" spans="1:6" ht="14.25" thickTop="1" thickBot="1" x14ac:dyDescent="0.25">
      <c r="A40" s="88" t="s">
        <v>128</v>
      </c>
      <c r="B40" s="77">
        <v>115571</v>
      </c>
      <c r="C40" s="77">
        <v>83651</v>
      </c>
      <c r="D40" s="76">
        <f t="shared" si="1"/>
        <v>72.380614514021673</v>
      </c>
      <c r="F40" s="111"/>
    </row>
    <row r="41" spans="1:6" ht="14.25" thickTop="1" thickBot="1" x14ac:dyDescent="0.25">
      <c r="A41" s="88" t="s">
        <v>177</v>
      </c>
      <c r="B41" s="77">
        <v>0</v>
      </c>
      <c r="C41" s="77">
        <v>0</v>
      </c>
      <c r="D41" s="76">
        <f t="shared" si="1"/>
        <v>0</v>
      </c>
      <c r="F41" s="111"/>
    </row>
    <row r="42" spans="1:6" ht="14.25" thickTop="1" thickBot="1" x14ac:dyDescent="0.25">
      <c r="A42" s="93" t="s">
        <v>184</v>
      </c>
      <c r="B42" s="75">
        <f>B43+B51</f>
        <v>14864</v>
      </c>
      <c r="C42" s="75">
        <f>C43+C51</f>
        <v>119593</v>
      </c>
      <c r="D42" s="75">
        <f t="shared" si="1"/>
        <v>804.58153928955869</v>
      </c>
      <c r="F42" s="111"/>
    </row>
    <row r="43" spans="1:6" ht="14.25" thickTop="1" thickBot="1" x14ac:dyDescent="0.25">
      <c r="A43" s="90" t="s">
        <v>178</v>
      </c>
      <c r="B43" s="75">
        <f>SUM(B44:B50)</f>
        <v>14864</v>
      </c>
      <c r="C43" s="75">
        <f>SUM(C44:C50)</f>
        <v>119593</v>
      </c>
      <c r="D43" s="75">
        <f t="shared" si="1"/>
        <v>804.58153928955869</v>
      </c>
      <c r="F43" s="111"/>
    </row>
    <row r="44" spans="1:6" ht="14.25" thickTop="1" thickBot="1" x14ac:dyDescent="0.25">
      <c r="A44" s="88" t="s">
        <v>179</v>
      </c>
      <c r="B44" s="77">
        <v>5187</v>
      </c>
      <c r="C44" s="77">
        <v>38461</v>
      </c>
      <c r="D44" s="76">
        <f t="shared" si="1"/>
        <v>741.48833622517827</v>
      </c>
      <c r="F44" s="107"/>
    </row>
    <row r="45" spans="1:6" ht="14.25" thickTop="1" thickBot="1" x14ac:dyDescent="0.25">
      <c r="A45" s="89" t="s">
        <v>266</v>
      </c>
      <c r="B45" s="77">
        <v>0</v>
      </c>
      <c r="C45" s="77">
        <v>70617</v>
      </c>
      <c r="D45" s="76">
        <f t="shared" si="1"/>
        <v>0</v>
      </c>
      <c r="F45" s="107"/>
    </row>
    <row r="46" spans="1:6" ht="14.25" thickTop="1" thickBot="1" x14ac:dyDescent="0.25">
      <c r="A46" s="89" t="s">
        <v>180</v>
      </c>
      <c r="B46" s="77">
        <v>0</v>
      </c>
      <c r="C46" s="77">
        <v>0</v>
      </c>
      <c r="D46" s="76">
        <f t="shared" si="1"/>
        <v>0</v>
      </c>
      <c r="F46" s="107"/>
    </row>
    <row r="47" spans="1:6" ht="14.25" thickTop="1" thickBot="1" x14ac:dyDescent="0.25">
      <c r="A47" s="89" t="s">
        <v>181</v>
      </c>
      <c r="B47" s="77">
        <v>884</v>
      </c>
      <c r="C47" s="77">
        <v>2213</v>
      </c>
      <c r="D47" s="76">
        <f t="shared" si="1"/>
        <v>250.3393665158371</v>
      </c>
      <c r="F47" s="107"/>
    </row>
    <row r="48" spans="1:6" ht="14.25" thickTop="1" thickBot="1" x14ac:dyDescent="0.25">
      <c r="A48" s="89" t="s">
        <v>267</v>
      </c>
      <c r="B48" s="77">
        <v>6421</v>
      </c>
      <c r="C48" s="77">
        <v>6473</v>
      </c>
      <c r="D48" s="76">
        <f t="shared" si="1"/>
        <v>100.80984270362872</v>
      </c>
    </row>
    <row r="49" spans="1:4" ht="14.25" thickTop="1" thickBot="1" x14ac:dyDescent="0.25">
      <c r="A49" s="89" t="s">
        <v>301</v>
      </c>
      <c r="B49" s="77">
        <v>2372</v>
      </c>
      <c r="C49" s="77">
        <v>1829</v>
      </c>
      <c r="D49" s="76">
        <f t="shared" si="1"/>
        <v>77.107925801011802</v>
      </c>
    </row>
    <row r="50" spans="1:4" ht="27" thickTop="1" thickBot="1" x14ac:dyDescent="0.25">
      <c r="A50" s="89" t="s">
        <v>298</v>
      </c>
      <c r="B50" s="77"/>
      <c r="C50" s="77"/>
      <c r="D50" s="76">
        <f t="shared" si="1"/>
        <v>0</v>
      </c>
    </row>
    <row r="51" spans="1:4" ht="14.25" thickTop="1" thickBot="1" x14ac:dyDescent="0.25">
      <c r="A51" s="90" t="s">
        <v>182</v>
      </c>
      <c r="B51" s="75">
        <v>0</v>
      </c>
      <c r="C51" s="75">
        <f>SUM(C52:C55)</f>
        <v>0</v>
      </c>
      <c r="D51" s="75">
        <f t="shared" si="1"/>
        <v>0</v>
      </c>
    </row>
    <row r="52" spans="1:4" ht="17.25" customHeight="1" thickTop="1" thickBot="1" x14ac:dyDescent="0.25">
      <c r="A52" s="89" t="s">
        <v>324</v>
      </c>
      <c r="B52" s="77">
        <v>0</v>
      </c>
      <c r="C52" s="77">
        <v>0</v>
      </c>
      <c r="D52" s="76">
        <f t="shared" si="1"/>
        <v>0</v>
      </c>
    </row>
    <row r="53" spans="1:4" ht="15.75" customHeight="1" thickTop="1" thickBot="1" x14ac:dyDescent="0.25">
      <c r="A53" s="89" t="s">
        <v>183</v>
      </c>
      <c r="B53" s="77">
        <v>0</v>
      </c>
      <c r="C53" s="77">
        <v>0</v>
      </c>
      <c r="D53" s="76">
        <f t="shared" si="1"/>
        <v>0</v>
      </c>
    </row>
    <row r="54" spans="1:4" ht="14.25" thickTop="1" thickBot="1" x14ac:dyDescent="0.25">
      <c r="A54" s="89" t="s">
        <v>215</v>
      </c>
      <c r="B54" s="77">
        <v>0</v>
      </c>
      <c r="C54" s="77">
        <v>0</v>
      </c>
      <c r="D54" s="76">
        <f t="shared" si="1"/>
        <v>0</v>
      </c>
    </row>
    <row r="55" spans="1:4" ht="14.25" thickTop="1" thickBot="1" x14ac:dyDescent="0.25">
      <c r="A55" s="89" t="s">
        <v>299</v>
      </c>
      <c r="B55" s="77">
        <v>0</v>
      </c>
      <c r="C55" s="77">
        <v>0</v>
      </c>
      <c r="D55" s="76">
        <f t="shared" si="1"/>
        <v>0</v>
      </c>
    </row>
    <row r="56" spans="1:4" ht="14.25" thickTop="1" thickBot="1" x14ac:dyDescent="0.25">
      <c r="A56" s="87" t="s">
        <v>265</v>
      </c>
      <c r="B56" s="75">
        <f>B37+B43+B51</f>
        <v>1626213</v>
      </c>
      <c r="C56" s="75">
        <f>C37+C43+C51</f>
        <v>1704421</v>
      </c>
      <c r="D56" s="75">
        <f t="shared" si="1"/>
        <v>104.80921010962278</v>
      </c>
    </row>
    <row r="57" spans="1:4" ht="14.25" thickTop="1" thickBot="1" x14ac:dyDescent="0.25">
      <c r="A57" s="41" t="s">
        <v>185</v>
      </c>
      <c r="B57" s="77">
        <v>14989</v>
      </c>
      <c r="C57" s="77">
        <v>87732</v>
      </c>
      <c r="D57" s="76">
        <f t="shared" si="1"/>
        <v>585.3092267662953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17" zoomScale="120" zoomScaleNormal="120" workbookViewId="0">
      <selection activeCell="D35" sqref="D35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310</v>
      </c>
      <c r="C1" s="232" t="str">
        <f>'ФИ-Почетна'!$C$18</f>
        <v xml:space="preserve">ТЕТЕКС АД </v>
      </c>
      <c r="D1" s="232"/>
      <c r="E1" s="232"/>
    </row>
    <row r="2" spans="1:7" ht="12.75" customHeight="1" x14ac:dyDescent="0.2">
      <c r="A2" s="112"/>
      <c r="B2" s="113" t="s">
        <v>318</v>
      </c>
      <c r="C2" s="101" t="str">
        <f>'ФИ-Почетна'!$C$22</f>
        <v>01.01 - 31.12</v>
      </c>
      <c r="D2" s="114"/>
      <c r="E2" s="115"/>
    </row>
    <row r="3" spans="1:7" ht="14.25" customHeight="1" x14ac:dyDescent="0.2">
      <c r="A3" s="112"/>
      <c r="B3" s="104" t="s">
        <v>315</v>
      </c>
      <c r="C3" s="105">
        <f>'ФИ-Почетна'!$C$23</f>
        <v>2022</v>
      </c>
      <c r="D3" s="116"/>
      <c r="E3" s="117"/>
    </row>
    <row r="4" spans="1:7" x14ac:dyDescent="0.2">
      <c r="A4" s="112"/>
      <c r="B4" s="104" t="s">
        <v>319</v>
      </c>
      <c r="C4" s="105" t="str">
        <f>'ФИ-Почетна'!$C$20</f>
        <v>не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8" t="s">
        <v>19</v>
      </c>
      <c r="C6" s="238"/>
      <c r="D6" s="238"/>
      <c r="E6" s="118"/>
    </row>
    <row r="7" spans="1:7" ht="12.75" customHeight="1" x14ac:dyDescent="0.2">
      <c r="A7" s="112"/>
      <c r="B7" s="233" t="s">
        <v>377</v>
      </c>
      <c r="C7" s="233"/>
      <c r="D7" s="233"/>
      <c r="E7" s="118"/>
    </row>
    <row r="8" spans="1:7" ht="13.5" thickBot="1" x14ac:dyDescent="0.25">
      <c r="A8" s="112"/>
      <c r="B8" s="112"/>
      <c r="C8" s="234" t="s">
        <v>24</v>
      </c>
      <c r="D8" s="234"/>
      <c r="E8" s="234"/>
    </row>
    <row r="9" spans="1:7" ht="30" customHeight="1" thickTop="1" thickBot="1" x14ac:dyDescent="0.25">
      <c r="A9" s="236" t="s">
        <v>23</v>
      </c>
      <c r="B9" s="237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6"/>
      <c r="B10" s="237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f>C12+C18+C19</f>
        <v>96459</v>
      </c>
      <c r="D11" s="75">
        <f>D12+D18+D19</f>
        <v>140861</v>
      </c>
      <c r="E11" s="75">
        <f>IF(C11&lt;=0,0,D11/C11*100)</f>
        <v>146.03199286743592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f>C13+C14</f>
        <v>48831</v>
      </c>
      <c r="D12" s="76">
        <f>D13+D14</f>
        <v>51702</v>
      </c>
      <c r="E12" s="76">
        <f t="shared" ref="E12:E49" si="0">IF(C12&lt;=0,0,D12/C12*100)</f>
        <v>105.8794618172882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46410</v>
      </c>
      <c r="D13" s="77">
        <v>49265</v>
      </c>
      <c r="E13" s="76">
        <f t="shared" si="0"/>
        <v>106.15169144580909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>
        <v>2421</v>
      </c>
      <c r="D14" s="77">
        <v>2437</v>
      </c>
      <c r="E14" s="76">
        <f t="shared" si="0"/>
        <v>100.66088393225941</v>
      </c>
      <c r="G14" s="111"/>
    </row>
    <row r="15" spans="1:7" ht="14.25" thickTop="1" thickBot="1" x14ac:dyDescent="0.25">
      <c r="A15" s="74">
        <v>3</v>
      </c>
      <c r="B15" s="95" t="s">
        <v>11</v>
      </c>
      <c r="C15" s="78"/>
      <c r="D15" s="78"/>
      <c r="E15" s="78" t="s">
        <v>320</v>
      </c>
      <c r="G15" s="111"/>
    </row>
    <row r="16" spans="1:7" ht="27" thickTop="1" thickBot="1" x14ac:dyDescent="0.25">
      <c r="A16" s="74">
        <v>4</v>
      </c>
      <c r="B16" s="95" t="s">
        <v>268</v>
      </c>
      <c r="C16" s="77">
        <v>262222</v>
      </c>
      <c r="D16" s="77">
        <v>250027</v>
      </c>
      <c r="E16" s="76">
        <f t="shared" si="0"/>
        <v>95.349360465559712</v>
      </c>
      <c r="G16" s="111"/>
    </row>
    <row r="17" spans="1:7" ht="27" thickTop="1" thickBot="1" x14ac:dyDescent="0.25">
      <c r="A17" s="74">
        <v>5</v>
      </c>
      <c r="B17" s="95" t="s">
        <v>269</v>
      </c>
      <c r="C17" s="77">
        <v>250027</v>
      </c>
      <c r="D17" s="77">
        <v>227373</v>
      </c>
      <c r="E17" s="76">
        <f t="shared" si="0"/>
        <v>90.939378547116917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>
        <v>3218</v>
      </c>
      <c r="D18" s="77">
        <v>6042</v>
      </c>
      <c r="E18" s="76">
        <f t="shared" si="0"/>
        <v>187.75637041640772</v>
      </c>
      <c r="G18" s="111"/>
    </row>
    <row r="19" spans="1:7" ht="14.25" thickTop="1" thickBot="1" x14ac:dyDescent="0.25">
      <c r="A19" s="74">
        <v>7</v>
      </c>
      <c r="B19" s="96" t="s">
        <v>1</v>
      </c>
      <c r="C19" s="77">
        <v>44410</v>
      </c>
      <c r="D19" s="77">
        <v>83117</v>
      </c>
      <c r="E19" s="76">
        <f t="shared" si="0"/>
        <v>187.15829768070253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f>SUM(C21:C31)</f>
        <v>58055</v>
      </c>
      <c r="D20" s="75">
        <f>SUM(D21:D31)</f>
        <v>74082</v>
      </c>
      <c r="E20" s="75">
        <f t="shared" si="0"/>
        <v>127.60657996727241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12078</v>
      </c>
      <c r="D21" s="77">
        <v>16028</v>
      </c>
      <c r="E21" s="76">
        <f t="shared" si="0"/>
        <v>132.70409008113927</v>
      </c>
      <c r="G21" s="111"/>
    </row>
    <row r="22" spans="1:7" ht="14.25" thickTop="1" thickBot="1" x14ac:dyDescent="0.25">
      <c r="A22" s="74">
        <v>10</v>
      </c>
      <c r="B22" s="96" t="s">
        <v>271</v>
      </c>
      <c r="C22" s="77">
        <v>5789</v>
      </c>
      <c r="D22" s="77">
        <v>11243</v>
      </c>
      <c r="E22" s="76">
        <f t="shared" si="0"/>
        <v>194.21316289514596</v>
      </c>
      <c r="G22" s="111"/>
    </row>
    <row r="23" spans="1:7" ht="27" thickTop="1" thickBot="1" x14ac:dyDescent="0.25">
      <c r="A23" s="74">
        <v>11</v>
      </c>
      <c r="B23" s="96" t="s">
        <v>272</v>
      </c>
      <c r="C23" s="77">
        <v>1470</v>
      </c>
      <c r="D23" s="77">
        <v>1008</v>
      </c>
      <c r="E23" s="76">
        <f t="shared" si="0"/>
        <v>68.571428571428569</v>
      </c>
      <c r="G23" s="111"/>
    </row>
    <row r="24" spans="1:7" ht="14.25" thickTop="1" thickBot="1" x14ac:dyDescent="0.25">
      <c r="A24" s="74">
        <v>12</v>
      </c>
      <c r="B24" s="96" t="s">
        <v>273</v>
      </c>
      <c r="C24" s="77">
        <v>6620</v>
      </c>
      <c r="D24" s="77">
        <v>7817</v>
      </c>
      <c r="E24" s="76">
        <f t="shared" si="0"/>
        <v>118.08157099697884</v>
      </c>
      <c r="G24" s="111"/>
    </row>
    <row r="25" spans="1:7" ht="14.25" thickTop="1" thickBot="1" x14ac:dyDescent="0.25">
      <c r="A25" s="74">
        <v>13</v>
      </c>
      <c r="B25" s="96" t="s">
        <v>274</v>
      </c>
      <c r="C25" s="77">
        <v>10540</v>
      </c>
      <c r="D25" s="77">
        <v>12813</v>
      </c>
      <c r="E25" s="76">
        <f t="shared" si="0"/>
        <v>121.56546489563567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16667</v>
      </c>
      <c r="D26" s="77">
        <v>20414</v>
      </c>
      <c r="E26" s="76">
        <f t="shared" si="0"/>
        <v>122.48155036899261</v>
      </c>
      <c r="G26" s="111"/>
    </row>
    <row r="27" spans="1:7" ht="14.25" thickTop="1" thickBot="1" x14ac:dyDescent="0.25">
      <c r="A27" s="74">
        <v>15</v>
      </c>
      <c r="B27" s="95" t="s">
        <v>275</v>
      </c>
      <c r="C27" s="77">
        <v>4636</v>
      </c>
      <c r="D27" s="77">
        <v>3317</v>
      </c>
      <c r="E27" s="76">
        <f t="shared" si="0"/>
        <v>71.548748921484034</v>
      </c>
      <c r="G27" s="111"/>
    </row>
    <row r="28" spans="1:7" ht="14.25" thickTop="1" thickBot="1" x14ac:dyDescent="0.25">
      <c r="A28" s="74">
        <v>16</v>
      </c>
      <c r="B28" s="96" t="s">
        <v>276</v>
      </c>
      <c r="C28" s="77"/>
      <c r="D28" s="77"/>
      <c r="E28" s="76">
        <f t="shared" si="0"/>
        <v>0</v>
      </c>
      <c r="G28" s="111"/>
    </row>
    <row r="29" spans="1:7" ht="14.25" thickTop="1" thickBot="1" x14ac:dyDescent="0.25">
      <c r="A29" s="74">
        <v>17</v>
      </c>
      <c r="B29" s="95" t="s">
        <v>277</v>
      </c>
      <c r="C29" s="77"/>
      <c r="D29" s="77"/>
      <c r="E29" s="76">
        <f t="shared" si="0"/>
        <v>0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278</v>
      </c>
      <c r="C31" s="77">
        <v>255</v>
      </c>
      <c r="D31" s="77">
        <v>1442</v>
      </c>
      <c r="E31" s="76">
        <f t="shared" si="0"/>
        <v>565.49019607843138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C11-C20-C16+C17</f>
        <v>26209</v>
      </c>
      <c r="D32" s="79">
        <f>D11-D20-D16+D17</f>
        <v>44125</v>
      </c>
      <c r="E32" s="79">
        <f t="shared" si="0"/>
        <v>168.3581975657217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f>C34+C35+C36</f>
        <v>66557</v>
      </c>
      <c r="D33" s="79">
        <f>D34+D35+D36</f>
        <v>28741</v>
      </c>
      <c r="E33" s="75">
        <f t="shared" si="0"/>
        <v>43.182535270520006</v>
      </c>
      <c r="G33" s="111"/>
    </row>
    <row r="34" spans="1:7" ht="14.25" thickTop="1" thickBot="1" x14ac:dyDescent="0.25">
      <c r="A34" s="74" t="s">
        <v>286</v>
      </c>
      <c r="B34" s="95" t="s">
        <v>250</v>
      </c>
      <c r="C34" s="77">
        <v>66557</v>
      </c>
      <c r="D34" s="77">
        <v>28741</v>
      </c>
      <c r="E34" s="76">
        <f t="shared" si="0"/>
        <v>43.182535270520006</v>
      </c>
      <c r="G34" s="111"/>
    </row>
    <row r="35" spans="1:7" ht="14.25" thickTop="1" thickBot="1" x14ac:dyDescent="0.25">
      <c r="A35" s="74" t="s">
        <v>287</v>
      </c>
      <c r="B35" s="95" t="s">
        <v>251</v>
      </c>
      <c r="C35" s="77">
        <v>0</v>
      </c>
      <c r="D35" s="77"/>
      <c r="E35" s="76">
        <f t="shared" si="0"/>
        <v>0</v>
      </c>
      <c r="G35" s="111"/>
    </row>
    <row r="36" spans="1:7" ht="14.25" thickTop="1" thickBot="1" x14ac:dyDescent="0.25">
      <c r="A36" s="74" t="s">
        <v>288</v>
      </c>
      <c r="B36" s="95" t="s">
        <v>279</v>
      </c>
      <c r="C36" s="77"/>
      <c r="D36" s="77"/>
      <c r="E36" s="76">
        <f t="shared" si="0"/>
        <v>0</v>
      </c>
      <c r="G36" s="111"/>
    </row>
    <row r="37" spans="1:7" ht="14.25" thickTop="1" thickBot="1" x14ac:dyDescent="0.25">
      <c r="A37" s="74">
        <v>22</v>
      </c>
      <c r="B37" s="98" t="s">
        <v>4</v>
      </c>
      <c r="C37" s="75">
        <f>C38+C39+C40</f>
        <v>226</v>
      </c>
      <c r="D37" s="75">
        <f>D38+D39+D40</f>
        <v>44</v>
      </c>
      <c r="E37" s="75">
        <f t="shared" si="0"/>
        <v>19.469026548672566</v>
      </c>
      <c r="G37" s="111"/>
    </row>
    <row r="38" spans="1:7" ht="14.25" thickTop="1" thickBot="1" x14ac:dyDescent="0.25">
      <c r="A38" s="74" t="s">
        <v>289</v>
      </c>
      <c r="B38" s="95" t="s">
        <v>252</v>
      </c>
      <c r="C38" s="77">
        <v>226</v>
      </c>
      <c r="D38" s="77">
        <v>44</v>
      </c>
      <c r="E38" s="76">
        <f t="shared" si="0"/>
        <v>19.469026548672566</v>
      </c>
      <c r="G38" s="111"/>
    </row>
    <row r="39" spans="1:7" ht="14.25" thickTop="1" thickBot="1" x14ac:dyDescent="0.25">
      <c r="A39" s="74" t="s">
        <v>290</v>
      </c>
      <c r="B39" s="95" t="s">
        <v>253</v>
      </c>
      <c r="C39" s="77">
        <v>0</v>
      </c>
      <c r="D39" s="77">
        <v>0</v>
      </c>
      <c r="E39" s="76">
        <f t="shared" si="0"/>
        <v>0</v>
      </c>
      <c r="G39" s="111"/>
    </row>
    <row r="40" spans="1:7" ht="14.25" thickTop="1" thickBot="1" x14ac:dyDescent="0.25">
      <c r="A40" s="74" t="s">
        <v>291</v>
      </c>
      <c r="B40" s="95" t="s">
        <v>280</v>
      </c>
      <c r="C40" s="77"/>
      <c r="D40" s="77"/>
      <c r="E40" s="76">
        <f t="shared" si="0"/>
        <v>0</v>
      </c>
      <c r="G40" s="111"/>
    </row>
    <row r="41" spans="1:7" ht="14.25" thickTop="1" thickBot="1" x14ac:dyDescent="0.25">
      <c r="A41" s="74">
        <v>23</v>
      </c>
      <c r="B41" s="97" t="s">
        <v>282</v>
      </c>
      <c r="C41" s="75">
        <f>C32+C33-C37</f>
        <v>92540</v>
      </c>
      <c r="D41" s="75">
        <f>D32+D33-D37</f>
        <v>72822</v>
      </c>
      <c r="E41" s="75">
        <f t="shared" si="0"/>
        <v>78.692457315755348</v>
      </c>
      <c r="G41" s="111"/>
    </row>
    <row r="42" spans="1:7" ht="14.25" thickTop="1" thickBot="1" x14ac:dyDescent="0.25">
      <c r="A42" s="74">
        <v>24</v>
      </c>
      <c r="B42" s="95" t="s">
        <v>281</v>
      </c>
      <c r="C42" s="77"/>
      <c r="D42" s="77"/>
      <c r="E42" s="76">
        <f t="shared" si="0"/>
        <v>0</v>
      </c>
      <c r="G42" s="111"/>
    </row>
    <row r="43" spans="1:7" ht="14.25" thickTop="1" thickBot="1" x14ac:dyDescent="0.25">
      <c r="A43" s="74">
        <v>25</v>
      </c>
      <c r="B43" s="97" t="s">
        <v>15</v>
      </c>
      <c r="C43" s="75">
        <f>C41+C42</f>
        <v>92540</v>
      </c>
      <c r="D43" s="75">
        <f>D41+D42</f>
        <v>72822</v>
      </c>
      <c r="E43" s="75">
        <f t="shared" si="0"/>
        <v>78.692457315755348</v>
      </c>
    </row>
    <row r="44" spans="1:7" ht="14.25" thickTop="1" thickBot="1" x14ac:dyDescent="0.25">
      <c r="A44" s="74">
        <v>26</v>
      </c>
      <c r="B44" s="96" t="s">
        <v>5</v>
      </c>
      <c r="C44" s="77">
        <v>3087</v>
      </c>
      <c r="D44" s="77">
        <v>4903</v>
      </c>
      <c r="E44" s="76">
        <f t="shared" si="0"/>
        <v>158.82734045999351</v>
      </c>
    </row>
    <row r="45" spans="1:7" ht="14.25" thickTop="1" thickBot="1" x14ac:dyDescent="0.25">
      <c r="A45" s="74">
        <v>27</v>
      </c>
      <c r="B45" s="97" t="s">
        <v>18</v>
      </c>
      <c r="C45" s="75">
        <f>C43-C44</f>
        <v>89453</v>
      </c>
      <c r="D45" s="75">
        <f>D43-D44</f>
        <v>67919</v>
      </c>
      <c r="E45" s="75">
        <f t="shared" si="0"/>
        <v>75.927023129464629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 x14ac:dyDescent="0.25">
      <c r="A47" s="74">
        <v>29</v>
      </c>
      <c r="B47" s="97" t="s">
        <v>283</v>
      </c>
      <c r="C47" s="75">
        <f>C45-C46</f>
        <v>89453</v>
      </c>
      <c r="D47" s="75">
        <f>D45-D46</f>
        <v>67919</v>
      </c>
      <c r="E47" s="75">
        <f t="shared" si="0"/>
        <v>75.927023129464629</v>
      </c>
    </row>
    <row r="48" spans="1:7" ht="14.25" thickTop="1" thickBot="1" x14ac:dyDescent="0.25">
      <c r="A48" s="74">
        <v>30</v>
      </c>
      <c r="B48" s="95" t="s">
        <v>284</v>
      </c>
      <c r="C48" s="77">
        <v>-245</v>
      </c>
      <c r="D48" s="77">
        <v>927</v>
      </c>
      <c r="E48" s="76">
        <f t="shared" si="0"/>
        <v>0</v>
      </c>
    </row>
    <row r="49" spans="1:5" ht="14.25" thickTop="1" thickBot="1" x14ac:dyDescent="0.25">
      <c r="A49" s="74">
        <v>31</v>
      </c>
      <c r="B49" s="97" t="s">
        <v>285</v>
      </c>
      <c r="C49" s="75">
        <f>C45+C48</f>
        <v>89208</v>
      </c>
      <c r="D49" s="75">
        <f>D45+D48</f>
        <v>68846</v>
      </c>
      <c r="E49" s="75">
        <f t="shared" si="0"/>
        <v>77.17469285265895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37" zoomScale="115" workbookViewId="0">
      <selection activeCell="C32" sqref="C32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310</v>
      </c>
      <c r="B1" s="241" t="str">
        <f>'ФИ-Почетна'!$C$18</f>
        <v xml:space="preserve">ТЕТЕКС АД </v>
      </c>
      <c r="C1" s="241"/>
      <c r="D1" s="241"/>
    </row>
    <row r="2" spans="1:11" s="7" customFormat="1" x14ac:dyDescent="0.2">
      <c r="A2" s="66" t="s">
        <v>318</v>
      </c>
      <c r="B2" s="67" t="str">
        <f>'ФИ-Почетна'!$C$22</f>
        <v>01.01 - 31.12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315</v>
      </c>
      <c r="B3" s="71">
        <f>'ФИ-Почетна'!$C$23</f>
        <v>2022</v>
      </c>
      <c r="C3" s="68"/>
      <c r="D3" s="72"/>
      <c r="E3" s="9"/>
      <c r="F3" s="9"/>
    </row>
    <row r="4" spans="1:11" s="7" customFormat="1" ht="14.25" customHeight="1" x14ac:dyDescent="0.2">
      <c r="A4" s="70" t="s">
        <v>319</v>
      </c>
      <c r="B4" s="73" t="str">
        <f>'ФИ-Почетна'!$C$20</f>
        <v>не</v>
      </c>
      <c r="C4" s="72"/>
      <c r="D4" s="72"/>
    </row>
    <row r="5" spans="1:11" s="7" customFormat="1" ht="18.75" customHeight="1" x14ac:dyDescent="0.25">
      <c r="A5" s="240" t="s">
        <v>111</v>
      </c>
      <c r="B5" s="240"/>
      <c r="C5" s="240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9" t="s">
        <v>24</v>
      </c>
      <c r="D7" s="239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f>B10-(-SUM(B12:B28))</f>
        <v>-10047</v>
      </c>
      <c r="C9" s="38">
        <f>C10-(-SUM(C12:C28))</f>
        <v>140842</v>
      </c>
      <c r="D9" s="38">
        <f>IF(B9&lt;=0,0,C9/B9*100)</f>
        <v>0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89453</v>
      </c>
      <c r="C10" s="34">
        <v>67919</v>
      </c>
      <c r="D10" s="122">
        <f>IF(B10&lt;=0,0,C10/B10*100)</f>
        <v>75.927023129464629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4636</v>
      </c>
      <c r="C12" s="34">
        <v>3317</v>
      </c>
      <c r="D12" s="122">
        <f t="shared" ref="D12:D28" si="0">IF(B12&lt;=0,0,C12/B12*100)</f>
        <v>71.548748921484034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/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17501</v>
      </c>
      <c r="C14" s="34">
        <v>5572</v>
      </c>
      <c r="D14" s="122">
        <f t="shared" si="0"/>
        <v>31.838180675389978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964</v>
      </c>
      <c r="C15" s="34">
        <v>-1353</v>
      </c>
      <c r="D15" s="122">
        <f t="shared" si="0"/>
        <v>-140.35269709543567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>
        <v>-2</v>
      </c>
      <c r="C16" s="34">
        <v>2</v>
      </c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-10656</v>
      </c>
      <c r="C17" s="34">
        <v>43438</v>
      </c>
      <c r="D17" s="122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37</v>
      </c>
      <c r="C18" s="34">
        <v>-5550</v>
      </c>
      <c r="D18" s="122">
        <f t="shared" si="0"/>
        <v>-15000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-3919</v>
      </c>
      <c r="C19" s="34">
        <v>803</v>
      </c>
      <c r="D19" s="122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>
        <v>-575</v>
      </c>
      <c r="C20" s="34">
        <v>31266</v>
      </c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-19612</v>
      </c>
      <c r="C21" s="34">
        <v>2586</v>
      </c>
      <c r="D21" s="122">
        <f t="shared" si="0"/>
        <v>0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>
        <v>-1988</v>
      </c>
      <c r="C22" s="34">
        <v>-543</v>
      </c>
      <c r="D22" s="122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/>
      <c r="C23" s="34"/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>
        <v>-66471</v>
      </c>
      <c r="C24" s="34">
        <v>-28615</v>
      </c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/>
      <c r="C25" s="34"/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/>
      <c r="C26" s="34"/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>
        <v>-19415</v>
      </c>
      <c r="C28" s="34">
        <v>22000</v>
      </c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70822</v>
      </c>
      <c r="C29" s="38">
        <f>SUM(C30:C38)</f>
        <v>-77607</v>
      </c>
      <c r="D29" s="124">
        <f>IF(B29&lt;=0,0,C29/B29*100)</f>
        <v>-109.58035638643359</v>
      </c>
      <c r="E29" s="7"/>
      <c r="F29" s="7"/>
    </row>
    <row r="30" spans="1:11" ht="18" customHeight="1" thickTop="1" thickBot="1" x14ac:dyDescent="0.25">
      <c r="A30" s="29" t="s">
        <v>93</v>
      </c>
      <c r="B30" s="34"/>
      <c r="C30" s="34">
        <v>-7038</v>
      </c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4351</v>
      </c>
      <c r="C31" s="34">
        <v>-98257</v>
      </c>
      <c r="D31" s="122">
        <f t="shared" ref="D31:D38" si="1">IF(B31&lt;=0,0,C31/B31*100)</f>
        <v>-2258.2624683980694</v>
      </c>
      <c r="E31" s="7"/>
      <c r="F31" s="7"/>
    </row>
    <row r="32" spans="1:11" ht="27" thickTop="1" thickBot="1" x14ac:dyDescent="0.25">
      <c r="A32" s="29" t="s">
        <v>98</v>
      </c>
      <c r="B32" s="34"/>
      <c r="C32" s="34"/>
      <c r="D32" s="122">
        <f t="shared" si="1"/>
        <v>0</v>
      </c>
      <c r="E32" s="7"/>
      <c r="F32" s="7"/>
    </row>
    <row r="33" spans="1:6" ht="31.5" customHeight="1" thickTop="1" thickBot="1" x14ac:dyDescent="0.25">
      <c r="A33" s="29" t="s">
        <v>97</v>
      </c>
      <c r="B33" s="34"/>
      <c r="C33" s="34"/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/>
      <c r="C35" s="34"/>
      <c r="D35" s="122">
        <f t="shared" si="1"/>
        <v>0</v>
      </c>
      <c r="E35" s="7"/>
      <c r="F35" s="7"/>
    </row>
    <row r="36" spans="1:6" ht="14.25" thickTop="1" thickBot="1" x14ac:dyDescent="0.25">
      <c r="A36" s="29" t="s">
        <v>101</v>
      </c>
      <c r="B36" s="34"/>
      <c r="C36" s="34"/>
      <c r="D36" s="122">
        <f t="shared" si="1"/>
        <v>0</v>
      </c>
      <c r="E36" s="7"/>
      <c r="F36" s="7"/>
    </row>
    <row r="37" spans="1:6" ht="14.25" thickTop="1" thickBot="1" x14ac:dyDescent="0.25">
      <c r="A37" s="29" t="s">
        <v>102</v>
      </c>
      <c r="B37" s="34">
        <v>66471</v>
      </c>
      <c r="C37" s="34">
        <v>28615</v>
      </c>
      <c r="D37" s="122">
        <f t="shared" si="1"/>
        <v>43.048848369965846</v>
      </c>
      <c r="E37" s="7"/>
      <c r="F37" s="7"/>
    </row>
    <row r="38" spans="1:6" ht="14.25" thickTop="1" thickBot="1" x14ac:dyDescent="0.25">
      <c r="A38" s="29" t="s">
        <v>103</v>
      </c>
      <c r="B38" s="34"/>
      <c r="C38" s="34">
        <v>-927</v>
      </c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f>SUM(B40:B46)</f>
        <v>-59756</v>
      </c>
      <c r="C39" s="38">
        <f>SUM(C40:C46)</f>
        <v>-23825</v>
      </c>
      <c r="D39" s="124">
        <f>IF(B39&lt;=0,0,C39/B39*100)</f>
        <v>0</v>
      </c>
      <c r="E39" s="7"/>
      <c r="F39" s="7"/>
    </row>
    <row r="40" spans="1:6" ht="27" thickTop="1" thickBot="1" x14ac:dyDescent="0.25">
      <c r="A40" s="29" t="s">
        <v>107</v>
      </c>
      <c r="B40" s="34"/>
      <c r="C40" s="34"/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>
        <v>-10831</v>
      </c>
      <c r="C41" s="34">
        <v>70617</v>
      </c>
      <c r="D41" s="122">
        <f t="shared" ref="D41:D49" si="2"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34"/>
      <c r="C42" s="34"/>
      <c r="D42" s="122">
        <f t="shared" si="2"/>
        <v>0</v>
      </c>
      <c r="E42" s="7"/>
      <c r="F42" s="7"/>
    </row>
    <row r="43" spans="1:6" ht="14.25" thickTop="1" thickBot="1" x14ac:dyDescent="0.25">
      <c r="A43" s="29" t="s">
        <v>57</v>
      </c>
      <c r="B43" s="34"/>
      <c r="C43" s="34"/>
      <c r="D43" s="122">
        <f t="shared" si="2"/>
        <v>0</v>
      </c>
      <c r="E43" s="7"/>
      <c r="F43" s="7"/>
    </row>
    <row r="44" spans="1:6" ht="14.25" thickTop="1" thickBot="1" x14ac:dyDescent="0.25">
      <c r="A44" s="29" t="s">
        <v>58</v>
      </c>
      <c r="B44" s="34">
        <v>-48925</v>
      </c>
      <c r="C44" s="34">
        <v>-94442</v>
      </c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/>
      <c r="C45" s="34"/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/>
      <c r="C46" s="34"/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f>B9+B29+B39</f>
        <v>1019</v>
      </c>
      <c r="C47" s="38">
        <f>C9+C29+C39</f>
        <v>39410</v>
      </c>
      <c r="D47" s="38">
        <f t="shared" si="2"/>
        <v>3867.5171736997058</v>
      </c>
      <c r="E47" s="7"/>
      <c r="F47" s="7"/>
    </row>
    <row r="48" spans="1:6" ht="14.25" thickTop="1" thickBot="1" x14ac:dyDescent="0.25">
      <c r="A48" s="5" t="s">
        <v>60</v>
      </c>
      <c r="B48" s="34">
        <v>3501</v>
      </c>
      <c r="C48" s="34">
        <v>4520</v>
      </c>
      <c r="D48" s="122">
        <f t="shared" si="2"/>
        <v>129.10596972293632</v>
      </c>
      <c r="E48" s="7"/>
      <c r="F48" s="7"/>
    </row>
    <row r="49" spans="1:6" ht="14.25" thickTop="1" thickBot="1" x14ac:dyDescent="0.25">
      <c r="A49" s="37" t="s">
        <v>226</v>
      </c>
      <c r="B49" s="38">
        <f>B47+B48</f>
        <v>4520</v>
      </c>
      <c r="C49" s="38">
        <f>C47+C48</f>
        <v>43930</v>
      </c>
      <c r="D49" s="38">
        <f t="shared" si="2"/>
        <v>971.90265486725662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36" zoomScale="110" workbookViewId="0">
      <selection activeCell="E36" sqref="E36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310</v>
      </c>
      <c r="B1" s="241" t="str">
        <f>'ФИ-Почетна'!$C$18</f>
        <v xml:space="preserve">ТЕТЕКС АД </v>
      </c>
      <c r="C1" s="249"/>
      <c r="D1" s="249"/>
      <c r="E1" s="39"/>
      <c r="F1" s="244"/>
      <c r="G1" s="244"/>
    </row>
    <row r="2" spans="1:7" ht="12.75" customHeight="1" x14ac:dyDescent="0.2">
      <c r="A2" s="66" t="s">
        <v>318</v>
      </c>
      <c r="B2" s="67" t="str">
        <f>'ФИ-Почетна'!$C$22</f>
        <v>01.01 - 31.12</v>
      </c>
      <c r="C2" s="68"/>
      <c r="D2" s="69"/>
      <c r="E2" s="35"/>
      <c r="F2" s="245"/>
      <c r="G2" s="245"/>
    </row>
    <row r="3" spans="1:7" ht="12.75" customHeight="1" x14ac:dyDescent="0.2">
      <c r="A3" s="70" t="s">
        <v>315</v>
      </c>
      <c r="B3" s="71">
        <f>'ФИ-Почетна'!$C$23</f>
        <v>2022</v>
      </c>
      <c r="C3" s="68"/>
      <c r="D3" s="72"/>
      <c r="E3" s="35"/>
      <c r="F3" s="40"/>
      <c r="G3" s="40"/>
    </row>
    <row r="4" spans="1:7" ht="12.75" customHeight="1" x14ac:dyDescent="0.2">
      <c r="A4" s="70" t="s">
        <v>319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 x14ac:dyDescent="0.2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 x14ac:dyDescent="0.2">
      <c r="A6" s="6"/>
      <c r="B6" s="36"/>
      <c r="C6" s="36"/>
      <c r="D6" s="36"/>
      <c r="E6" s="248" t="s">
        <v>24</v>
      </c>
      <c r="F6" s="248"/>
      <c r="G6" s="248"/>
    </row>
    <row r="7" spans="1:7" ht="18" customHeight="1" x14ac:dyDescent="0.2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 x14ac:dyDescent="0.2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 x14ac:dyDescent="0.2">
      <c r="A9" s="18" t="s">
        <v>113</v>
      </c>
      <c r="B9" s="30">
        <v>1281980</v>
      </c>
      <c r="C9" s="30"/>
      <c r="D9" s="30">
        <v>210500</v>
      </c>
      <c r="E9" s="30">
        <v>78586</v>
      </c>
      <c r="F9" s="30"/>
      <c r="G9" s="23">
        <f t="shared" ref="G9:G27" si="0">SUM(B9:F9)</f>
        <v>1571066</v>
      </c>
    </row>
    <row r="10" spans="1:7" x14ac:dyDescent="0.2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 x14ac:dyDescent="0.2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89453</v>
      </c>
      <c r="F14" s="31"/>
      <c r="G14" s="23">
        <f t="shared" si="0"/>
        <v>89453</v>
      </c>
    </row>
    <row r="15" spans="1:7" x14ac:dyDescent="0.2">
      <c r="A15" s="19" t="s">
        <v>119</v>
      </c>
      <c r="B15" s="31"/>
      <c r="C15" s="31"/>
      <c r="D15" s="31">
        <v>3543</v>
      </c>
      <c r="E15" s="31">
        <v>-3543</v>
      </c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>
        <v>-45559</v>
      </c>
      <c r="F16" s="31"/>
      <c r="G16" s="23">
        <f t="shared" si="0"/>
        <v>-45559</v>
      </c>
    </row>
    <row r="17" spans="1:7" ht="25.5" x14ac:dyDescent="0.2">
      <c r="A17" s="19" t="s">
        <v>131</v>
      </c>
      <c r="B17" s="31"/>
      <c r="C17" s="31"/>
      <c r="D17" s="31"/>
      <c r="E17" s="31">
        <v>-3366</v>
      </c>
      <c r="F17" s="31"/>
      <c r="G17" s="23">
        <f t="shared" si="0"/>
        <v>-3366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>
        <v>1465</v>
      </c>
      <c r="E20" s="31"/>
      <c r="F20" s="31"/>
      <c r="G20" s="23">
        <f t="shared" si="0"/>
        <v>1465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>
        <v>-1710</v>
      </c>
      <c r="E27" s="32"/>
      <c r="F27" s="32"/>
      <c r="G27" s="23">
        <f t="shared" si="0"/>
        <v>-1710</v>
      </c>
    </row>
    <row r="28" spans="1:7" ht="14.25" thickTop="1" thickBot="1" x14ac:dyDescent="0.25">
      <c r="A28" s="22" t="s">
        <v>132</v>
      </c>
      <c r="B28" s="26">
        <f t="shared" ref="B28:G28" si="1">SUM(B9:B27)</f>
        <v>1281980</v>
      </c>
      <c r="C28" s="26">
        <f t="shared" si="1"/>
        <v>0</v>
      </c>
      <c r="D28" s="26">
        <f t="shared" si="1"/>
        <v>213798</v>
      </c>
      <c r="E28" s="26">
        <f t="shared" si="1"/>
        <v>115571</v>
      </c>
      <c r="F28" s="26">
        <f t="shared" si="1"/>
        <v>0</v>
      </c>
      <c r="G28" s="26">
        <f t="shared" si="1"/>
        <v>1611349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67919</v>
      </c>
      <c r="F33" s="31"/>
      <c r="G33" s="25">
        <f t="shared" si="2"/>
        <v>67919</v>
      </c>
    </row>
    <row r="34" spans="1:7" x14ac:dyDescent="0.2">
      <c r="A34" s="19" t="s">
        <v>119</v>
      </c>
      <c r="B34" s="31"/>
      <c r="C34" s="31"/>
      <c r="D34" s="31">
        <v>4473</v>
      </c>
      <c r="E34" s="31">
        <v>-4473</v>
      </c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/>
      <c r="E35" s="31">
        <v>-91118</v>
      </c>
      <c r="F35" s="31"/>
      <c r="G35" s="25">
        <f t="shared" si="2"/>
        <v>-91118</v>
      </c>
    </row>
    <row r="36" spans="1:7" ht="25.5" x14ac:dyDescent="0.2">
      <c r="A36" s="19" t="s">
        <v>131</v>
      </c>
      <c r="B36" s="31"/>
      <c r="C36" s="31"/>
      <c r="D36" s="31"/>
      <c r="E36" s="31">
        <v>-4249</v>
      </c>
      <c r="F36" s="31"/>
      <c r="G36" s="25">
        <f t="shared" si="2"/>
        <v>-4249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>
        <v>927</v>
      </c>
      <c r="E39" s="31"/>
      <c r="F39" s="31"/>
      <c r="G39" s="25">
        <f t="shared" si="2"/>
        <v>927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>
        <v>0</v>
      </c>
      <c r="C46" s="32"/>
      <c r="D46" s="32">
        <v>0</v>
      </c>
      <c r="E46" s="32">
        <v>0</v>
      </c>
      <c r="F46" s="32"/>
      <c r="G46" s="25">
        <f t="shared" si="2"/>
        <v>0</v>
      </c>
    </row>
    <row r="47" spans="1:7" ht="14.25" thickTop="1" thickBot="1" x14ac:dyDescent="0.25">
      <c r="A47" s="22" t="s">
        <v>133</v>
      </c>
      <c r="B47" s="24">
        <f t="shared" ref="B47:G47" si="3">SUM(B28:B46)</f>
        <v>1281980</v>
      </c>
      <c r="C47" s="24">
        <f t="shared" si="3"/>
        <v>0</v>
      </c>
      <c r="D47" s="24">
        <f t="shared" si="3"/>
        <v>219198</v>
      </c>
      <c r="E47" s="24">
        <f t="shared" si="3"/>
        <v>83650</v>
      </c>
      <c r="F47" s="24">
        <f t="shared" si="3"/>
        <v>0</v>
      </c>
      <c r="G47" s="24">
        <f t="shared" si="3"/>
        <v>1584828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2" t="str">
        <f>'ФИ-Почетна'!$C$18</f>
        <v xml:space="preserve">ТЕТЕКС АД </v>
      </c>
      <c r="C1" s="250"/>
      <c r="D1" s="250"/>
    </row>
    <row r="2" spans="1:4" x14ac:dyDescent="0.2">
      <c r="A2" s="99" t="s">
        <v>30</v>
      </c>
      <c r="B2" s="125" t="str">
        <f>'ФИ-Почетна'!$C$22</f>
        <v>01.01 - 31.12</v>
      </c>
      <c r="C2" s="104" t="s">
        <v>325</v>
      </c>
      <c r="D2" s="103">
        <f>'ФИ-Почетна'!$C$23</f>
        <v>2022</v>
      </c>
    </row>
    <row r="3" spans="1:4" x14ac:dyDescent="0.2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 x14ac:dyDescent="0.2">
      <c r="A4" s="235" t="s">
        <v>186</v>
      </c>
      <c r="B4" s="235"/>
      <c r="C4" s="235"/>
      <c r="D4" s="235"/>
    </row>
    <row r="5" spans="1:4" ht="14.25" customHeight="1" thickBot="1" x14ac:dyDescent="0.25">
      <c r="A5" s="106"/>
      <c r="B5" s="106"/>
      <c r="C5" s="251" t="s">
        <v>35</v>
      </c>
      <c r="D5" s="251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1032294</v>
      </c>
      <c r="C8" s="130">
        <f>'Биланс на состојба'!C11</f>
        <v>1135199</v>
      </c>
      <c r="D8" s="130">
        <f>'Биланс на состојба'!D11</f>
        <v>109.96857484398825</v>
      </c>
    </row>
    <row r="9" spans="1:4" ht="14.25" thickTop="1" thickBot="1" x14ac:dyDescent="0.25">
      <c r="A9" s="131" t="s">
        <v>189</v>
      </c>
      <c r="B9" s="132">
        <f>'Биланс на состојба'!B12</f>
        <v>0</v>
      </c>
      <c r="C9" s="132">
        <f>'Биланс на состојба'!C12</f>
        <v>0</v>
      </c>
      <c r="D9" s="130">
        <f>'Биланс на состојба'!D12</f>
        <v>0</v>
      </c>
    </row>
    <row r="10" spans="1:4" ht="14.25" thickTop="1" thickBot="1" x14ac:dyDescent="0.25">
      <c r="A10" s="129" t="s">
        <v>190</v>
      </c>
      <c r="B10" s="130">
        <f>'Биланс на состојба'!B13</f>
        <v>85779</v>
      </c>
      <c r="C10" s="130">
        <f>'Биланс на состојба'!C13</f>
        <v>89501</v>
      </c>
      <c r="D10" s="130">
        <f>'Биланс на состојба'!D13</f>
        <v>104.33905734503783</v>
      </c>
    </row>
    <row r="11" spans="1:4" ht="14.25" thickTop="1" thickBot="1" x14ac:dyDescent="0.25">
      <c r="A11" s="133" t="s">
        <v>326</v>
      </c>
      <c r="B11" s="132">
        <f>'Биланс на состојба'!B14</f>
        <v>83600</v>
      </c>
      <c r="C11" s="132">
        <f>'Биланс на состојба'!C14</f>
        <v>87309</v>
      </c>
      <c r="D11" s="134">
        <f>'Биланс на состојба'!D14</f>
        <v>104.4366028708134</v>
      </c>
    </row>
    <row r="12" spans="1:4" ht="14.25" thickTop="1" thickBot="1" x14ac:dyDescent="0.25">
      <c r="A12" s="133" t="s">
        <v>327</v>
      </c>
      <c r="B12" s="132">
        <f>'Биланс на состојба'!B15</f>
        <v>2179</v>
      </c>
      <c r="C12" s="132">
        <f>'Биланс на состојба'!C15</f>
        <v>2192</v>
      </c>
      <c r="D12" s="134">
        <f>'Биланс на состојба'!D15</f>
        <v>100.59660394676457</v>
      </c>
    </row>
    <row r="13" spans="1:4" ht="14.25" thickTop="1" thickBot="1" x14ac:dyDescent="0.25">
      <c r="A13" s="133" t="s">
        <v>328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 x14ac:dyDescent="0.25">
      <c r="A14" s="133" t="s">
        <v>329</v>
      </c>
      <c r="B14" s="132">
        <f>'Биланс на состојба'!B17</f>
        <v>0</v>
      </c>
      <c r="C14" s="132">
        <f>'Биланс на состојба'!C17</f>
        <v>0</v>
      </c>
      <c r="D14" s="134">
        <f>'Биланс на состојба'!D17</f>
        <v>0</v>
      </c>
    </row>
    <row r="15" spans="1:4" s="135" customFormat="1" ht="14.25" thickTop="1" thickBot="1" x14ac:dyDescent="0.25">
      <c r="A15" s="129" t="s">
        <v>330</v>
      </c>
      <c r="B15" s="130">
        <f>'Биланс на состојба'!B18</f>
        <v>463657</v>
      </c>
      <c r="C15" s="130">
        <f>'Биланс на состојба'!C18</f>
        <v>561913</v>
      </c>
      <c r="D15" s="130">
        <f>'Биланс на состојба'!D18</f>
        <v>121.19152735750782</v>
      </c>
    </row>
    <row r="16" spans="1:4" s="135" customFormat="1" ht="14.25" thickTop="1" thickBot="1" x14ac:dyDescent="0.25">
      <c r="A16" s="129" t="s">
        <v>331</v>
      </c>
      <c r="B16" s="130">
        <f>'Биланс на состојба'!B19</f>
        <v>482858</v>
      </c>
      <c r="C16" s="130">
        <f>'Биланс на состојба'!C19</f>
        <v>483785</v>
      </c>
      <c r="D16" s="130">
        <f>'Биланс на состојба'!D19</f>
        <v>100.19198190772443</v>
      </c>
    </row>
    <row r="17" spans="1:4" ht="14.25" thickTop="1" thickBot="1" x14ac:dyDescent="0.25">
      <c r="A17" s="133" t="s">
        <v>191</v>
      </c>
      <c r="B17" s="132">
        <f>'Биланс на состојба'!B20</f>
        <v>39315</v>
      </c>
      <c r="C17" s="132">
        <f>'Биланс на состојба'!C20</f>
        <v>39315</v>
      </c>
      <c r="D17" s="134">
        <f>'Биланс на состојба'!D20</f>
        <v>100</v>
      </c>
    </row>
    <row r="18" spans="1:4" ht="14.25" thickTop="1" thickBot="1" x14ac:dyDescent="0.25">
      <c r="A18" s="133" t="s">
        <v>192</v>
      </c>
      <c r="B18" s="132">
        <f>'Биланс на состојба'!B21</f>
        <v>428359</v>
      </c>
      <c r="C18" s="132">
        <f>'Биланс на состојба'!C21</f>
        <v>428359</v>
      </c>
      <c r="D18" s="134">
        <f>'Биланс на состојба'!D21</f>
        <v>100</v>
      </c>
    </row>
    <row r="19" spans="1:4" ht="14.25" thickTop="1" thickBot="1" x14ac:dyDescent="0.25">
      <c r="A19" s="136" t="s">
        <v>332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333</v>
      </c>
      <c r="B20" s="132">
        <f>'Биланс на состојба'!B23</f>
        <v>15184</v>
      </c>
      <c r="C20" s="132">
        <f>'Биланс на состојба'!C23</f>
        <v>16111</v>
      </c>
      <c r="D20" s="134">
        <f>'Биланс на состојба'!D23</f>
        <v>106.10511064278188</v>
      </c>
    </row>
    <row r="21" spans="1:4" ht="14.25" thickTop="1" thickBot="1" x14ac:dyDescent="0.25">
      <c r="A21" s="136" t="s">
        <v>334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593919</v>
      </c>
      <c r="C24" s="132">
        <f>'Биланс на состојба'!C27</f>
        <v>569222</v>
      </c>
      <c r="D24" s="130">
        <f>'Биланс на состојба'!D27</f>
        <v>95.841688849826326</v>
      </c>
    </row>
    <row r="25" spans="1:4" ht="14.25" thickTop="1" thickBot="1" x14ac:dyDescent="0.25">
      <c r="A25" s="131" t="s">
        <v>196</v>
      </c>
      <c r="B25" s="130">
        <f>'Биланс на состојба'!B28</f>
        <v>508743</v>
      </c>
      <c r="C25" s="130">
        <f>'Биланс на состојба'!C28</f>
        <v>503171</v>
      </c>
      <c r="D25" s="134">
        <f>'Биланс на состојба'!D28</f>
        <v>98.904751515008556</v>
      </c>
    </row>
    <row r="26" spans="1:4" ht="14.25" thickTop="1" thickBot="1" x14ac:dyDescent="0.25">
      <c r="A26" s="133" t="s">
        <v>197</v>
      </c>
      <c r="B26" s="132">
        <f>'Биланс на состојба'!B29</f>
        <v>832</v>
      </c>
      <c r="C26" s="132">
        <f>'Биланс на состојба'!C29</f>
        <v>2184</v>
      </c>
      <c r="D26" s="134">
        <f>'Биланс на состојба'!D29</f>
        <v>262.5</v>
      </c>
    </row>
    <row r="27" spans="1:4" ht="14.25" thickTop="1" thickBot="1" x14ac:dyDescent="0.25">
      <c r="A27" s="133" t="s">
        <v>335</v>
      </c>
      <c r="B27" s="132">
        <f>'Биланс на состојба'!B30</f>
        <v>46108</v>
      </c>
      <c r="C27" s="132">
        <f>'Биланс на состојба'!C30</f>
        <v>2672</v>
      </c>
      <c r="D27" s="134">
        <f>'Биланс на состојба'!D30</f>
        <v>5.7950897891905964</v>
      </c>
    </row>
    <row r="28" spans="1:4" ht="14.25" thickTop="1" thickBot="1" x14ac:dyDescent="0.25">
      <c r="A28" s="133" t="s">
        <v>198</v>
      </c>
      <c r="B28" s="132">
        <f>'Биланс на состојба'!B31</f>
        <v>22102</v>
      </c>
      <c r="C28" s="132">
        <f>'Биланс на состојба'!C31</f>
        <v>102</v>
      </c>
      <c r="D28" s="134">
        <f>'Биланс на состојба'!D31</f>
        <v>0.46149669713148134</v>
      </c>
    </row>
    <row r="29" spans="1:4" ht="14.25" thickTop="1" thickBot="1" x14ac:dyDescent="0.25">
      <c r="A29" s="131" t="s">
        <v>199</v>
      </c>
      <c r="B29" s="132">
        <f>'Биланс на состојба'!B32</f>
        <v>4520</v>
      </c>
      <c r="C29" s="132">
        <f>'Биланс на состојба'!C32</f>
        <v>43930</v>
      </c>
      <c r="D29" s="134">
        <f>'Биланс на состојба'!D32</f>
        <v>971.90265486725662</v>
      </c>
    </row>
    <row r="30" spans="1:4" ht="14.25" thickTop="1" thickBot="1" x14ac:dyDescent="0.25">
      <c r="A30" s="131" t="s">
        <v>336</v>
      </c>
      <c r="B30" s="132">
        <f>'Биланс на состојба'!B33</f>
        <v>11614</v>
      </c>
      <c r="C30" s="132">
        <f>'Биланс на состојба'!C33</f>
        <v>17163</v>
      </c>
      <c r="D30" s="134">
        <f>'Биланс на состојба'!D33</f>
        <v>147.77854313759255</v>
      </c>
    </row>
    <row r="31" spans="1:4" ht="14.25" thickTop="1" thickBot="1" x14ac:dyDescent="0.25">
      <c r="A31" s="137" t="s">
        <v>200</v>
      </c>
      <c r="B31" s="130">
        <f>'Биланс на состојба'!B34</f>
        <v>1626213</v>
      </c>
      <c r="C31" s="130">
        <f>'Биланс на состојба'!C34</f>
        <v>1704421</v>
      </c>
      <c r="D31" s="130">
        <f>'Биланс на состојба'!D34</f>
        <v>104.80921010962278</v>
      </c>
    </row>
    <row r="32" spans="1:4" ht="14.25" thickTop="1" thickBot="1" x14ac:dyDescent="0.25">
      <c r="A32" s="131" t="s">
        <v>201</v>
      </c>
      <c r="B32" s="134">
        <f>'Биланс на состојба'!B35</f>
        <v>14989</v>
      </c>
      <c r="C32" s="134">
        <f>'Биланс на состојба'!C35</f>
        <v>87732</v>
      </c>
      <c r="D32" s="134">
        <f>'Биланс на состојба'!D35</f>
        <v>585.3092267662953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1611349</v>
      </c>
      <c r="C34" s="130">
        <f>'Биланс на состојба'!C37</f>
        <v>1584828</v>
      </c>
      <c r="D34" s="130">
        <f>'Биланс на состојба'!D37</f>
        <v>98.354111989395221</v>
      </c>
    </row>
    <row r="35" spans="1:4" ht="14.25" thickTop="1" thickBot="1" x14ac:dyDescent="0.25">
      <c r="A35" s="141" t="s">
        <v>337</v>
      </c>
      <c r="B35" s="132">
        <f>'Биланс на состојба'!B38</f>
        <v>1281979</v>
      </c>
      <c r="C35" s="132">
        <f>'Биланс на состојба'!C38</f>
        <v>1281979</v>
      </c>
      <c r="D35" s="134">
        <f>'Биланс на состојба'!D38</f>
        <v>100</v>
      </c>
    </row>
    <row r="36" spans="1:4" ht="14.25" thickTop="1" thickBot="1" x14ac:dyDescent="0.25">
      <c r="A36" s="142" t="s">
        <v>204</v>
      </c>
      <c r="B36" s="132">
        <f>'Биланс на состојба'!B39</f>
        <v>213799</v>
      </c>
      <c r="C36" s="132">
        <f>'Биланс на состојба'!C39</f>
        <v>219198</v>
      </c>
      <c r="D36" s="134">
        <f>'Биланс на состојба'!D39</f>
        <v>102.52526906112752</v>
      </c>
    </row>
    <row r="37" spans="1:4" ht="14.25" thickTop="1" thickBot="1" x14ac:dyDescent="0.25">
      <c r="A37" s="131" t="s">
        <v>205</v>
      </c>
      <c r="B37" s="132">
        <f>'Биланс на состојба'!B40</f>
        <v>115571</v>
      </c>
      <c r="C37" s="132">
        <f>'Биланс на состојба'!C40</f>
        <v>83651</v>
      </c>
      <c r="D37" s="134">
        <f>'Биланс на состојба'!D40</f>
        <v>72.380614514021673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14864</v>
      </c>
      <c r="C39" s="130">
        <f>'Биланс на состојба'!C42</f>
        <v>119593</v>
      </c>
      <c r="D39" s="130">
        <f>'Биланс на состојба'!D42</f>
        <v>804.58153928955869</v>
      </c>
    </row>
    <row r="40" spans="1:4" ht="14.25" thickTop="1" thickBot="1" x14ac:dyDescent="0.25">
      <c r="A40" s="137" t="s">
        <v>208</v>
      </c>
      <c r="B40" s="130">
        <f>'Биланс на состојба'!B43</f>
        <v>14864</v>
      </c>
      <c r="C40" s="130">
        <f>'Биланс на состојба'!C43</f>
        <v>119593</v>
      </c>
      <c r="D40" s="130">
        <f>'Биланс на состојба'!D43</f>
        <v>804.58153928955869</v>
      </c>
    </row>
    <row r="41" spans="1:4" ht="14.25" thickTop="1" thickBot="1" x14ac:dyDescent="0.25">
      <c r="A41" s="131" t="s">
        <v>209</v>
      </c>
      <c r="B41" s="132">
        <f>'Биланс на состојба'!B44</f>
        <v>5187</v>
      </c>
      <c r="C41" s="132">
        <f>'Биланс на состојба'!C44</f>
        <v>38461</v>
      </c>
      <c r="D41" s="134">
        <f>'Биланс на состојба'!D44</f>
        <v>741.48833622517827</v>
      </c>
    </row>
    <row r="42" spans="1:4" ht="14.25" thickTop="1" thickBot="1" x14ac:dyDescent="0.25">
      <c r="A42" s="133" t="s">
        <v>210</v>
      </c>
      <c r="B42" s="132">
        <f>'Биланс на состојба'!B45</f>
        <v>0</v>
      </c>
      <c r="C42" s="132">
        <f>'Биланс на состојба'!C45</f>
        <v>70617</v>
      </c>
      <c r="D42" s="134">
        <f>'Биланс на состојба'!D45</f>
        <v>0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884</v>
      </c>
      <c r="C44" s="132">
        <f>'Биланс на состојба'!C47</f>
        <v>2213</v>
      </c>
      <c r="D44" s="134">
        <f>'Биланс на состојба'!D47</f>
        <v>250.3393665158371</v>
      </c>
    </row>
    <row r="45" spans="1:4" ht="14.25" thickTop="1" thickBot="1" x14ac:dyDescent="0.25">
      <c r="A45" s="133" t="s">
        <v>338</v>
      </c>
      <c r="B45" s="134">
        <f>'Биланс на состојба'!B48</f>
        <v>6421</v>
      </c>
      <c r="C45" s="134">
        <f>'Биланс на состојба'!C48</f>
        <v>6473</v>
      </c>
      <c r="D45" s="134">
        <f>'Биланс на состојба'!D48</f>
        <v>100.80984270362872</v>
      </c>
    </row>
    <row r="46" spans="1:4" ht="14.25" thickTop="1" thickBot="1" x14ac:dyDescent="0.25">
      <c r="A46" s="133" t="s">
        <v>339</v>
      </c>
      <c r="B46" s="132">
        <f>'Биланс на состојба'!B49</f>
        <v>2372</v>
      </c>
      <c r="C46" s="132">
        <f>'Биланс на состојба'!C49</f>
        <v>1829</v>
      </c>
      <c r="D46" s="134">
        <f>'Биланс на состојба'!D49</f>
        <v>77.107925801011802</v>
      </c>
    </row>
    <row r="47" spans="1:4" ht="14.25" thickTop="1" thickBot="1" x14ac:dyDescent="0.25">
      <c r="A47" s="133" t="s">
        <v>340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0</v>
      </c>
      <c r="C48" s="130">
        <f>'Биланс на состојба'!C51</f>
        <v>0</v>
      </c>
      <c r="D48" s="130">
        <f>'Биланс на состојба'!D51</f>
        <v>0</v>
      </c>
    </row>
    <row r="49" spans="1:4" ht="14.25" thickTop="1" thickBot="1" x14ac:dyDescent="0.25">
      <c r="A49" s="133" t="s">
        <v>214</v>
      </c>
      <c r="B49" s="132">
        <f>'Биланс на состојба'!B52</f>
        <v>0</v>
      </c>
      <c r="C49" s="132">
        <f>'Биланс на состојба'!C52</f>
        <v>0</v>
      </c>
      <c r="D49" s="134">
        <f>'Биланс на состојба'!D52</f>
        <v>0</v>
      </c>
    </row>
    <row r="50" spans="1:4" ht="14.25" thickTop="1" thickBot="1" x14ac:dyDescent="0.25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341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1626213</v>
      </c>
      <c r="C53" s="130">
        <f>'Биланс на состојба'!C56</f>
        <v>1704421</v>
      </c>
      <c r="D53" s="130">
        <f>'Биланс на состојба'!D56</f>
        <v>104.80921010962278</v>
      </c>
    </row>
    <row r="54" spans="1:4" ht="14.25" thickTop="1" thickBot="1" x14ac:dyDescent="0.25">
      <c r="A54" s="131" t="s">
        <v>218</v>
      </c>
      <c r="B54" s="132">
        <f>'Биланс на состојба'!B57</f>
        <v>14989</v>
      </c>
      <c r="C54" s="132">
        <f>'Биланс на состојба'!C57</f>
        <v>87732</v>
      </c>
      <c r="D54" s="134">
        <f>'Биланс на состојба'!D57</f>
        <v>585.3092267662953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5" t="str">
        <f>'ФИ-Почетна'!$C$18</f>
        <v xml:space="preserve">ТЕТЕКС АД </v>
      </c>
      <c r="D2" s="256"/>
      <c r="E2" s="256"/>
    </row>
    <row r="3" spans="1:6" ht="12.75" customHeight="1" x14ac:dyDescent="0.2">
      <c r="A3" s="144"/>
      <c r="B3" s="147" t="s">
        <v>30</v>
      </c>
      <c r="C3" s="149" t="str">
        <f>'ФИ-Почетна'!$C$22</f>
        <v>01.01 - 31.12</v>
      </c>
      <c r="D3" s="150" t="s">
        <v>325</v>
      </c>
      <c r="E3" s="148">
        <f>'ФИ-Почетна'!$C$23</f>
        <v>2022</v>
      </c>
    </row>
    <row r="4" spans="1:6" x14ac:dyDescent="0.2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4" t="s">
        <v>27</v>
      </c>
      <c r="C6" s="254"/>
      <c r="D6" s="254"/>
      <c r="E6" s="254"/>
    </row>
    <row r="7" spans="1:6" x14ac:dyDescent="0.2">
      <c r="A7" s="144"/>
      <c r="B7" s="254"/>
      <c r="C7" s="254"/>
      <c r="D7" s="254"/>
      <c r="E7" s="254"/>
    </row>
    <row r="8" spans="1:6" s="155" customFormat="1" ht="15" customHeight="1" thickBot="1" x14ac:dyDescent="0.25">
      <c r="A8" s="153"/>
      <c r="B8" s="154"/>
      <c r="C8" s="253" t="s">
        <v>35</v>
      </c>
      <c r="D8" s="253"/>
      <c r="E8" s="253"/>
    </row>
    <row r="9" spans="1:6" s="157" customFormat="1" ht="25.5" customHeight="1" thickTop="1" thickBot="1" x14ac:dyDescent="0.25">
      <c r="A9" s="252"/>
      <c r="B9" s="252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2"/>
      <c r="B10" s="252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374</v>
      </c>
      <c r="C11" s="130">
        <f>'Биланс на успех - природа'!C11</f>
        <v>96459</v>
      </c>
      <c r="D11" s="130">
        <f>'Биланс на успех - природа'!D11</f>
        <v>140861</v>
      </c>
      <c r="E11" s="130">
        <f>'Биланс на успех - природа'!E11</f>
        <v>146.03199286743592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48831</v>
      </c>
      <c r="D12" s="134">
        <f>'Биланс на успех - природа'!D12</f>
        <v>51702</v>
      </c>
      <c r="E12" s="134">
        <f>'Биланс на успех - природа'!E12</f>
        <v>105.8794618172882</v>
      </c>
      <c r="F12" s="161"/>
    </row>
    <row r="13" spans="1:6" ht="15.75" customHeight="1" thickTop="1" thickBot="1" x14ac:dyDescent="0.25">
      <c r="A13" s="159" t="s">
        <v>342</v>
      </c>
      <c r="B13" s="162" t="s">
        <v>235</v>
      </c>
      <c r="C13" s="163">
        <f>'Биланс на успех - природа'!C13</f>
        <v>46410</v>
      </c>
      <c r="D13" s="163">
        <f>'Биланс на успех - природа'!D13</f>
        <v>49265</v>
      </c>
      <c r="E13" s="134">
        <f>'Биланс на успех - природа'!E13</f>
        <v>106.15169144580909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2421</v>
      </c>
      <c r="D14" s="163">
        <f>'Биланс на успех - природа'!D14</f>
        <v>2437</v>
      </c>
      <c r="E14" s="134">
        <f>'Биланс на успех - природа'!E14</f>
        <v>100.66088393225941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>
        <f>'Биланс на успех - природа'!C15</f>
        <v>0</v>
      </c>
      <c r="D15" s="164">
        <f>'Биланс на успех - природа'!D15</f>
        <v>0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370</v>
      </c>
      <c r="C16" s="163">
        <f>'Биланс на успех - природа'!C16</f>
        <v>262222</v>
      </c>
      <c r="D16" s="163">
        <f>'Биланс на успех - природа'!D16</f>
        <v>250027</v>
      </c>
      <c r="E16" s="134">
        <f>'Биланс на успех - природа'!E16</f>
        <v>95.349360465559712</v>
      </c>
      <c r="F16" s="161"/>
    </row>
    <row r="17" spans="1:6" ht="27" thickTop="1" thickBot="1" x14ac:dyDescent="0.25">
      <c r="A17" s="159">
        <v>5</v>
      </c>
      <c r="B17" s="162" t="s">
        <v>371</v>
      </c>
      <c r="C17" s="163">
        <f>'Биланс на успех - природа'!C17</f>
        <v>250027</v>
      </c>
      <c r="D17" s="163">
        <f>'Биланс на успех - природа'!D17</f>
        <v>227373</v>
      </c>
      <c r="E17" s="134">
        <f>'Биланс на успех - природа'!E17</f>
        <v>90.939378547116917</v>
      </c>
      <c r="F17" s="161"/>
    </row>
    <row r="18" spans="1:6" ht="18" customHeight="1" thickTop="1" thickBot="1" x14ac:dyDescent="0.25">
      <c r="A18" s="159">
        <v>6</v>
      </c>
      <c r="B18" s="162" t="s">
        <v>372</v>
      </c>
      <c r="C18" s="163">
        <f>'Биланс на успех - природа'!C18</f>
        <v>3218</v>
      </c>
      <c r="D18" s="163">
        <f>'Биланс на успех - природа'!D18</f>
        <v>6042</v>
      </c>
      <c r="E18" s="134">
        <f>'Биланс на успех - природа'!E18</f>
        <v>187.75637041640772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44410</v>
      </c>
      <c r="D19" s="163">
        <f>'Биланс на успех - природа'!D19</f>
        <v>83117</v>
      </c>
      <c r="E19" s="134">
        <f>'Биланс на успех - природа'!E19</f>
        <v>187.15829768070253</v>
      </c>
      <c r="F19" s="161"/>
    </row>
    <row r="20" spans="1:6" ht="18" customHeight="1" thickTop="1" thickBot="1" x14ac:dyDescent="0.25">
      <c r="A20" s="159">
        <v>8</v>
      </c>
      <c r="B20" s="165" t="s">
        <v>373</v>
      </c>
      <c r="C20" s="130">
        <f>'Биланс на успех - природа'!C20</f>
        <v>58055</v>
      </c>
      <c r="D20" s="130">
        <f>'Биланс на успех - природа'!D20</f>
        <v>74082</v>
      </c>
      <c r="E20" s="130">
        <f>'Биланс на успех - природа'!E20</f>
        <v>127.60657996727241</v>
      </c>
      <c r="F20" s="161"/>
    </row>
    <row r="21" spans="1:6" ht="18" customHeight="1" thickTop="1" thickBot="1" x14ac:dyDescent="0.25">
      <c r="A21" s="159">
        <v>9</v>
      </c>
      <c r="B21" s="166" t="s">
        <v>360</v>
      </c>
      <c r="C21" s="163">
        <f>'Биланс на успех - природа'!C21</f>
        <v>12078</v>
      </c>
      <c r="D21" s="163">
        <f>'Биланс на успех - природа'!D21</f>
        <v>16028</v>
      </c>
      <c r="E21" s="134">
        <f>'Биланс на успех - природа'!E21</f>
        <v>132.70409008113927</v>
      </c>
      <c r="F21" s="161"/>
    </row>
    <row r="22" spans="1:6" ht="18" customHeight="1" thickTop="1" thickBot="1" x14ac:dyDescent="0.25">
      <c r="A22" s="159">
        <v>10</v>
      </c>
      <c r="B22" s="166" t="s">
        <v>361</v>
      </c>
      <c r="C22" s="163">
        <f>'Биланс на успех - природа'!C22</f>
        <v>5789</v>
      </c>
      <c r="D22" s="163">
        <f>'Биланс на успех - природа'!D22</f>
        <v>11243</v>
      </c>
      <c r="E22" s="134">
        <f>'Биланс на успех - природа'!E22</f>
        <v>194.21316289514596</v>
      </c>
      <c r="F22" s="161"/>
    </row>
    <row r="23" spans="1:6" ht="18" customHeight="1" thickTop="1" thickBot="1" x14ac:dyDescent="0.25">
      <c r="A23" s="159">
        <v>11</v>
      </c>
      <c r="B23" s="166" t="s">
        <v>362</v>
      </c>
      <c r="C23" s="163">
        <f>'Биланс на успех - природа'!C23</f>
        <v>1470</v>
      </c>
      <c r="D23" s="163">
        <f>'Биланс на успех - природа'!D23</f>
        <v>1008</v>
      </c>
      <c r="E23" s="134">
        <f>'Биланс на успех - природа'!E23</f>
        <v>68.571428571428569</v>
      </c>
      <c r="F23" s="161"/>
    </row>
    <row r="24" spans="1:6" ht="14.25" thickTop="1" thickBot="1" x14ac:dyDescent="0.25">
      <c r="A24" s="159">
        <v>12</v>
      </c>
      <c r="B24" s="166" t="s">
        <v>363</v>
      </c>
      <c r="C24" s="163">
        <f>'Биланс на успех - природа'!C24</f>
        <v>6620</v>
      </c>
      <c r="D24" s="163">
        <f>'Биланс на успех - природа'!D24</f>
        <v>7817</v>
      </c>
      <c r="E24" s="134">
        <f>'Биланс на успех - природа'!E24</f>
        <v>118.08157099697884</v>
      </c>
      <c r="F24" s="161"/>
    </row>
    <row r="25" spans="1:6" ht="18" customHeight="1" thickTop="1" thickBot="1" x14ac:dyDescent="0.25">
      <c r="A25" s="159">
        <v>13</v>
      </c>
      <c r="B25" s="166" t="s">
        <v>364</v>
      </c>
      <c r="C25" s="163">
        <f>'Биланс на успех - природа'!C25</f>
        <v>10540</v>
      </c>
      <c r="D25" s="163">
        <f>'Биланс на успех - природа'!D25</f>
        <v>12813</v>
      </c>
      <c r="E25" s="134">
        <f>'Биланс на успех - природа'!E25</f>
        <v>121.56546489563567</v>
      </c>
      <c r="F25" s="161"/>
    </row>
    <row r="26" spans="1:6" ht="18" customHeight="1" thickTop="1" thickBot="1" x14ac:dyDescent="0.25">
      <c r="A26" s="159">
        <v>14</v>
      </c>
      <c r="B26" s="166" t="s">
        <v>365</v>
      </c>
      <c r="C26" s="163">
        <f>'Биланс на успех - природа'!C26</f>
        <v>16667</v>
      </c>
      <c r="D26" s="163">
        <f>'Биланс на успех - природа'!D26</f>
        <v>20414</v>
      </c>
      <c r="E26" s="134">
        <f>'Биланс на успех - природа'!E26</f>
        <v>122.48155036899261</v>
      </c>
      <c r="F26" s="161"/>
    </row>
    <row r="27" spans="1:6" ht="14.25" customHeight="1" thickTop="1" thickBot="1" x14ac:dyDescent="0.25">
      <c r="A27" s="159">
        <v>15</v>
      </c>
      <c r="B27" s="162" t="s">
        <v>366</v>
      </c>
      <c r="C27" s="163">
        <f>'Биланс на успех - природа'!C27</f>
        <v>4636</v>
      </c>
      <c r="D27" s="163">
        <f>'Биланс на успех - природа'!D27</f>
        <v>3317</v>
      </c>
      <c r="E27" s="134">
        <f>'Биланс на успех - природа'!E27</f>
        <v>71.548748921484034</v>
      </c>
      <c r="F27" s="161"/>
    </row>
    <row r="28" spans="1:6" ht="18" customHeight="1" thickTop="1" thickBot="1" x14ac:dyDescent="0.25">
      <c r="A28" s="159">
        <v>16</v>
      </c>
      <c r="B28" s="166" t="s">
        <v>367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 x14ac:dyDescent="0.25">
      <c r="A29" s="159">
        <v>17</v>
      </c>
      <c r="B29" s="162" t="s">
        <v>368</v>
      </c>
      <c r="C29" s="163">
        <f>'Биланс на успех - природа'!C29</f>
        <v>0</v>
      </c>
      <c r="D29" s="163">
        <f>'Биланс на успех - природа'!D29</f>
        <v>0</v>
      </c>
      <c r="E29" s="134">
        <f>'Биланс на успех - природа'!E29</f>
        <v>0</v>
      </c>
      <c r="F29" s="161"/>
    </row>
    <row r="30" spans="1:6" ht="18" customHeight="1" thickTop="1" thickBot="1" x14ac:dyDescent="0.25">
      <c r="A30" s="159">
        <v>18</v>
      </c>
      <c r="B30" s="166" t="s">
        <v>369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255</v>
      </c>
      <c r="D31" s="163">
        <f>'Биланс на успех - природа'!D31</f>
        <v>1442</v>
      </c>
      <c r="E31" s="134">
        <f>'Биланс на успех - природа'!E31</f>
        <v>565.49019607843138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26209</v>
      </c>
      <c r="D32" s="167">
        <f>'Биланс на успех - природа'!D32</f>
        <v>44125</v>
      </c>
      <c r="E32" s="167">
        <f>'Биланс на успех - природа'!E32</f>
        <v>168.3581975657217</v>
      </c>
      <c r="F32" s="161"/>
    </row>
    <row r="33" spans="1:6" ht="14.25" customHeight="1" thickTop="1" thickBot="1" x14ac:dyDescent="0.25">
      <c r="A33" s="159">
        <v>21</v>
      </c>
      <c r="B33" s="166" t="s">
        <v>349</v>
      </c>
      <c r="C33" s="167">
        <f>'Биланс на успех - природа'!C33</f>
        <v>66557</v>
      </c>
      <c r="D33" s="167">
        <f>'Биланс на успех - природа'!D33</f>
        <v>28741</v>
      </c>
      <c r="E33" s="130">
        <f>'Биланс на успех - природа'!E33</f>
        <v>43.182535270520006</v>
      </c>
      <c r="F33" s="161"/>
    </row>
    <row r="34" spans="1:6" ht="30" customHeight="1" thickTop="1" thickBot="1" x14ac:dyDescent="0.25">
      <c r="A34" s="159" t="s">
        <v>343</v>
      </c>
      <c r="B34" s="162" t="s">
        <v>256</v>
      </c>
      <c r="C34" s="163">
        <f>'Биланс на успех - природа'!C34</f>
        <v>66557</v>
      </c>
      <c r="D34" s="163">
        <f>'Биланс на успех - природа'!D34</f>
        <v>28741</v>
      </c>
      <c r="E34" s="134">
        <f>'Биланс на успех - природа'!E34</f>
        <v>43.182535270520006</v>
      </c>
      <c r="F34" s="161"/>
    </row>
    <row r="35" spans="1:6" ht="18.75" customHeight="1" thickTop="1" thickBot="1" x14ac:dyDescent="0.25">
      <c r="A35" s="159" t="s">
        <v>344</v>
      </c>
      <c r="B35" s="162" t="s">
        <v>350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 x14ac:dyDescent="0.25">
      <c r="A36" s="159" t="s">
        <v>345</v>
      </c>
      <c r="B36" s="162" t="s">
        <v>351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352</v>
      </c>
      <c r="C37" s="130">
        <f>'Биланс на успех - природа'!C37</f>
        <v>226</v>
      </c>
      <c r="D37" s="130">
        <f>'Биланс на успех - природа'!D37</f>
        <v>44</v>
      </c>
      <c r="E37" s="130">
        <f>'Биланс на успех - природа'!E37</f>
        <v>19.469026548672566</v>
      </c>
      <c r="F37" s="161"/>
    </row>
    <row r="38" spans="1:6" ht="18" customHeight="1" thickTop="1" thickBot="1" x14ac:dyDescent="0.25">
      <c r="A38" s="159" t="s">
        <v>346</v>
      </c>
      <c r="B38" s="162" t="s">
        <v>257</v>
      </c>
      <c r="C38" s="163">
        <f>'Биланс на успех - природа'!C38</f>
        <v>226</v>
      </c>
      <c r="D38" s="163">
        <f>'Биланс на успех - природа'!D38</f>
        <v>44</v>
      </c>
      <c r="E38" s="134">
        <f>'Биланс на успех - природа'!E38</f>
        <v>19.469026548672566</v>
      </c>
      <c r="F38" s="161"/>
    </row>
    <row r="39" spans="1:6" ht="18" customHeight="1" thickTop="1" thickBot="1" x14ac:dyDescent="0.25">
      <c r="A39" s="159" t="s">
        <v>347</v>
      </c>
      <c r="B39" s="162" t="s">
        <v>258</v>
      </c>
      <c r="C39" s="163">
        <f>'Биланс на успех - природа'!C39</f>
        <v>0</v>
      </c>
      <c r="D39" s="163">
        <f>'Биланс на успех - природа'!D39</f>
        <v>0</v>
      </c>
      <c r="E39" s="134">
        <f>'Биланс на успех - природа'!E39</f>
        <v>0</v>
      </c>
      <c r="F39" s="161"/>
    </row>
    <row r="40" spans="1:6" ht="18" customHeight="1" thickTop="1" thickBot="1" x14ac:dyDescent="0.25">
      <c r="A40" s="159" t="s">
        <v>348</v>
      </c>
      <c r="B40" s="162" t="s">
        <v>353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354</v>
      </c>
      <c r="C41" s="130">
        <f>'Биланс на успех - природа'!C41</f>
        <v>92540</v>
      </c>
      <c r="D41" s="130">
        <f>'Биланс на успех - природа'!D41</f>
        <v>72822</v>
      </c>
      <c r="E41" s="130">
        <f>'Биланс на успех - природа'!E41</f>
        <v>78.692457315755348</v>
      </c>
      <c r="F41" s="161"/>
    </row>
    <row r="42" spans="1:6" ht="18" customHeight="1" thickTop="1" thickBot="1" x14ac:dyDescent="0.25">
      <c r="A42" s="159">
        <v>24</v>
      </c>
      <c r="B42" s="162" t="s">
        <v>355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92540</v>
      </c>
      <c r="D43" s="130">
        <f>'Биланс на успех - природа'!D43</f>
        <v>72822</v>
      </c>
      <c r="E43" s="130">
        <f>'Биланс на успех - природа'!E43</f>
        <v>78.692457315755348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3087</v>
      </c>
      <c r="D44" s="163">
        <f>'Биланс на успех - природа'!D44</f>
        <v>4903</v>
      </c>
      <c r="E44" s="134">
        <f>'Биланс на успех - природа'!E44</f>
        <v>158.82734045999351</v>
      </c>
      <c r="F44" s="161"/>
    </row>
    <row r="45" spans="1:6" ht="18" customHeight="1" thickTop="1" thickBot="1" x14ac:dyDescent="0.25">
      <c r="A45" s="159">
        <v>27</v>
      </c>
      <c r="B45" s="165" t="s">
        <v>356</v>
      </c>
      <c r="C45" s="130">
        <f>'Биланс на успех - природа'!C45</f>
        <v>89453</v>
      </c>
      <c r="D45" s="130">
        <f>'Биланс на успех - природа'!D45</f>
        <v>67919</v>
      </c>
      <c r="E45" s="130">
        <f>'Биланс на успех - природа'!E45</f>
        <v>75.927023129464629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357</v>
      </c>
      <c r="C47" s="130">
        <f>'Биланс на успех - природа'!C47</f>
        <v>89453</v>
      </c>
      <c r="D47" s="130">
        <f>'Биланс на успех - природа'!D47</f>
        <v>67919</v>
      </c>
      <c r="E47" s="130">
        <f>'Биланс на успех - природа'!E47</f>
        <v>75.927023129464629</v>
      </c>
    </row>
    <row r="48" spans="1:6" ht="14.25" thickTop="1" thickBot="1" x14ac:dyDescent="0.25">
      <c r="A48" s="159">
        <v>30</v>
      </c>
      <c r="B48" s="162" t="s">
        <v>358</v>
      </c>
      <c r="C48" s="163">
        <f>'Биланс на успех - природа'!C48</f>
        <v>-245</v>
      </c>
      <c r="D48" s="163">
        <f>'Биланс на успех - природа'!D48</f>
        <v>927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359</v>
      </c>
      <c r="C49" s="130">
        <f>'Биланс на успех - природа'!C49</f>
        <v>89208</v>
      </c>
      <c r="D49" s="130">
        <f>'Биланс на успех - природа'!D49</f>
        <v>68846</v>
      </c>
      <c r="E49" s="130">
        <f>'Биланс на успех - природа'!E49</f>
        <v>77.17469285265895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zoomScale="110" workbookViewId="0">
      <selection activeCell="C29" sqref="C29"/>
    </sheetView>
  </sheetViews>
  <sheetFormatPr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7" t="str">
        <f>'ФИ-Почетна'!$C$18</f>
        <v xml:space="preserve">ТЕТЕКС АД </v>
      </c>
      <c r="C2" s="258"/>
      <c r="D2" s="258"/>
      <c r="E2" s="169"/>
    </row>
    <row r="3" spans="1:7" ht="12" customHeight="1" x14ac:dyDescent="0.2">
      <c r="A3" s="147" t="s">
        <v>30</v>
      </c>
      <c r="B3" s="170" t="str">
        <f>'ФИ-Почетна'!$C$22</f>
        <v>01.01 - 31.12</v>
      </c>
      <c r="C3" s="171" t="s">
        <v>325</v>
      </c>
      <c r="D3" s="172">
        <f>'ФИ-Почетна'!$C$23</f>
        <v>2022</v>
      </c>
      <c r="E3" s="169"/>
    </row>
    <row r="4" spans="1:7" ht="12" customHeight="1" x14ac:dyDescent="0.2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 x14ac:dyDescent="0.2">
      <c r="A5" s="259" t="s">
        <v>112</v>
      </c>
      <c r="B5" s="259"/>
      <c r="C5" s="259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0" t="s">
        <v>35</v>
      </c>
      <c r="D6" s="260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-10047</v>
      </c>
      <c r="C8" s="178">
        <f>'Паричен тек'!C9</f>
        <v>140842</v>
      </c>
      <c r="D8" s="178">
        <f>'Паричен тек'!D9</f>
        <v>0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89453</v>
      </c>
      <c r="C9" s="180">
        <f>'Паричен тек'!C10</f>
        <v>67919</v>
      </c>
      <c r="D9" s="180">
        <f>'Паричен тек'!D10</f>
        <v>75.927023129464629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4636</v>
      </c>
      <c r="C11" s="182">
        <f>'Паричен тек'!C12</f>
        <v>3317</v>
      </c>
      <c r="D11" s="182">
        <f>'Паричен тек'!D12</f>
        <v>71.548748921484034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17501</v>
      </c>
      <c r="C13" s="182">
        <f>'Паричен тек'!C14</f>
        <v>5572</v>
      </c>
      <c r="D13" s="182">
        <f>'Паричен тек'!D14</f>
        <v>31.838180675389978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964</v>
      </c>
      <c r="C14" s="182">
        <f>'Паричен тек'!C15</f>
        <v>-1353</v>
      </c>
      <c r="D14" s="182">
        <f>'Паричен тек'!D15</f>
        <v>-140.35269709543567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-2</v>
      </c>
      <c r="C15" s="182">
        <f>'Паричен тек'!C16</f>
        <v>2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-10656</v>
      </c>
      <c r="C16" s="182">
        <f>'Паричен тек'!C17</f>
        <v>43438</v>
      </c>
      <c r="D16" s="182">
        <f>'Паричен тек'!D17</f>
        <v>0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37</v>
      </c>
      <c r="C17" s="182">
        <f>'Паричен тек'!C18</f>
        <v>-5550</v>
      </c>
      <c r="D17" s="182">
        <f>'Паричен тек'!D18</f>
        <v>-15000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-3919</v>
      </c>
      <c r="C18" s="182">
        <f>'Паричен тек'!C19</f>
        <v>803</v>
      </c>
      <c r="D18" s="182">
        <f>'Паричен тек'!D19</f>
        <v>0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-575</v>
      </c>
      <c r="C19" s="182">
        <f>'Паричен тек'!C20</f>
        <v>31266</v>
      </c>
      <c r="D19" s="182">
        <f>'Паричен тек'!D20</f>
        <v>0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-19612</v>
      </c>
      <c r="C20" s="182">
        <f>'Паричен тек'!C21</f>
        <v>2586</v>
      </c>
      <c r="D20" s="182">
        <f>'Паричен тек'!D21</f>
        <v>0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-1988</v>
      </c>
      <c r="C21" s="182">
        <f>'Паричен тек'!C22</f>
        <v>-543</v>
      </c>
      <c r="D21" s="182">
        <f>'Паричен тек'!D22</f>
        <v>0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0</v>
      </c>
      <c r="C22" s="182">
        <f>'Паричен тек'!C23</f>
        <v>0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-66471</v>
      </c>
      <c r="C23" s="182">
        <f>'Паричен тек'!C24</f>
        <v>-28615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0</v>
      </c>
      <c r="C24" s="182">
        <f>'Паричен тек'!C25</f>
        <v>0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0</v>
      </c>
      <c r="C25" s="182">
        <f>'Паричен тек'!C26</f>
        <v>0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-19415</v>
      </c>
      <c r="C27" s="182">
        <f>'Паричен тек'!C28</f>
        <v>22000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70822</v>
      </c>
      <c r="C28" s="178">
        <f>'Паричен тек'!C29</f>
        <v>-77607</v>
      </c>
      <c r="D28" s="178">
        <f>'Паричен тек'!D29</f>
        <v>-109.58035638643359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0</v>
      </c>
      <c r="C29" s="182">
        <f>'Паричен тек'!C30</f>
        <v>-7038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4351</v>
      </c>
      <c r="C30" s="182">
        <f>'Паричен тек'!C31</f>
        <v>-98257</v>
      </c>
      <c r="D30" s="182">
        <f>'Паричен тек'!D31</f>
        <v>-2258.2624683980694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0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0</v>
      </c>
      <c r="C34" s="182">
        <f>'Паричен тек'!C35</f>
        <v>0</v>
      </c>
      <c r="D34" s="182">
        <f>'Паричен тек'!D35</f>
        <v>0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0</v>
      </c>
      <c r="C35" s="182">
        <f>'Паричен тек'!C36</f>
        <v>0</v>
      </c>
      <c r="D35" s="182">
        <f>'Паричен тек'!D36</f>
        <v>0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66471</v>
      </c>
      <c r="C36" s="182">
        <f>'Паричен тек'!C37</f>
        <v>28615</v>
      </c>
      <c r="D36" s="182">
        <f>'Паричен тек'!D37</f>
        <v>43.048848369965846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0</v>
      </c>
      <c r="C37" s="182">
        <f>'Паричен тек'!C38</f>
        <v>-927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-59756</v>
      </c>
      <c r="C38" s="178">
        <f>'Паричен тек'!C39</f>
        <v>-23825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-10831</v>
      </c>
      <c r="C40" s="182">
        <f>'Паричен тек'!C41</f>
        <v>70617</v>
      </c>
      <c r="D40" s="182">
        <f>'Паричен тек'!D41</f>
        <v>0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0</v>
      </c>
      <c r="C41" s="182">
        <f>'Паричен тек'!C42</f>
        <v>0</v>
      </c>
      <c r="D41" s="182">
        <f>'Паричен тек'!D42</f>
        <v>0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-48925</v>
      </c>
      <c r="C43" s="182">
        <f>'Паричен тек'!C44</f>
        <v>-94442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1019</v>
      </c>
      <c r="C46" s="178">
        <f>'Паричен тек'!C47</f>
        <v>39410</v>
      </c>
      <c r="D46" s="178">
        <f>'Паричен тек'!D47</f>
        <v>3867.5171736997058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3501</v>
      </c>
      <c r="C47" s="182">
        <f>'Паричен тек'!C48</f>
        <v>4520</v>
      </c>
      <c r="D47" s="182">
        <f>'Паричен тек'!D48</f>
        <v>129.10596972293632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4520</v>
      </c>
      <c r="C48" s="178">
        <f>'Паричен тек'!C49</f>
        <v>43930</v>
      </c>
      <c r="D48" s="178">
        <f>'Паричен тек'!D49</f>
        <v>971.90265486725662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65" t="str">
        <f>'ФИ-Почетна'!$C$22</f>
        <v>01.01 - 31.12</v>
      </c>
      <c r="G1" s="265"/>
    </row>
    <row r="2" spans="1:7" ht="12.75" customHeight="1" x14ac:dyDescent="0.2">
      <c r="A2" s="187" t="s">
        <v>136</v>
      </c>
      <c r="B2" s="267" t="str">
        <f>'ФИ-Почетна'!$C$18</f>
        <v xml:space="preserve">ТЕТЕКС АД </v>
      </c>
      <c r="C2" s="268"/>
      <c r="D2" s="268"/>
      <c r="E2" s="186" t="s">
        <v>325</v>
      </c>
      <c r="F2" s="266">
        <f>'ФИ-Почетна'!$C$23</f>
        <v>2022</v>
      </c>
      <c r="G2" s="266"/>
    </row>
    <row r="3" spans="1:7" ht="28.5" customHeight="1" x14ac:dyDescent="0.2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 x14ac:dyDescent="0.2">
      <c r="A4" s="185"/>
      <c r="B4" s="188"/>
      <c r="C4" s="188"/>
      <c r="D4" s="188"/>
      <c r="E4" s="185"/>
      <c r="F4" s="264" t="s">
        <v>35</v>
      </c>
      <c r="G4" s="264"/>
    </row>
    <row r="5" spans="1:7" ht="30" customHeight="1" x14ac:dyDescent="0.2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0" customFormat="1" ht="27.75" customHeight="1" x14ac:dyDescent="0.2">
      <c r="A6" s="262"/>
      <c r="B6" s="189" t="s">
        <v>231</v>
      </c>
      <c r="C6" s="189" t="s">
        <v>138</v>
      </c>
      <c r="D6" s="189" t="s">
        <v>232</v>
      </c>
      <c r="E6" s="189" t="s">
        <v>139</v>
      </c>
      <c r="F6" s="269"/>
      <c r="G6" s="269"/>
    </row>
    <row r="7" spans="1:7" x14ac:dyDescent="0.2">
      <c r="A7" s="191" t="s">
        <v>157</v>
      </c>
      <c r="B7" s="192">
        <f>Капитал!B9</f>
        <v>1281980</v>
      </c>
      <c r="C7" s="192">
        <f>Капитал!C9</f>
        <v>0</v>
      </c>
      <c r="D7" s="192">
        <f>Капитал!D9</f>
        <v>210500</v>
      </c>
      <c r="E7" s="192">
        <f>Капитал!E9</f>
        <v>78586</v>
      </c>
      <c r="F7" s="192">
        <f>Капитал!F9</f>
        <v>0</v>
      </c>
      <c r="G7" s="193">
        <f>Капитал!G9</f>
        <v>1571066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89453</v>
      </c>
      <c r="F12" s="195">
        <f>Капитал!F14</f>
        <v>0</v>
      </c>
      <c r="G12" s="193">
        <f>Капитал!G14</f>
        <v>89453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3543</v>
      </c>
      <c r="E13" s="195">
        <f>Капитал!E15</f>
        <v>-3543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-45559</v>
      </c>
      <c r="F14" s="195">
        <f>Капитал!F16</f>
        <v>0</v>
      </c>
      <c r="G14" s="193">
        <f>Капитал!G16</f>
        <v>-45559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-3366</v>
      </c>
      <c r="F15" s="195">
        <f>Капитал!F17</f>
        <v>0</v>
      </c>
      <c r="G15" s="193">
        <f>Капитал!G17</f>
        <v>-3366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1465</v>
      </c>
      <c r="E18" s="195">
        <f>Капитал!E20</f>
        <v>0</v>
      </c>
      <c r="F18" s="195">
        <f>Капитал!F20</f>
        <v>0</v>
      </c>
      <c r="G18" s="193">
        <f>Капитал!G20</f>
        <v>1465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-1710</v>
      </c>
      <c r="E25" s="197">
        <f>Капитал!E27</f>
        <v>0</v>
      </c>
      <c r="F25" s="197">
        <f>Капитал!F27</f>
        <v>0</v>
      </c>
      <c r="G25" s="193">
        <f>Капитал!G27</f>
        <v>-1710</v>
      </c>
    </row>
    <row r="26" spans="1:7" ht="14.25" thickTop="1" thickBot="1" x14ac:dyDescent="0.25">
      <c r="A26" s="198" t="s">
        <v>156</v>
      </c>
      <c r="B26" s="199">
        <f>Капитал!B28</f>
        <v>1281980</v>
      </c>
      <c r="C26" s="199">
        <f>Капитал!C28</f>
        <v>0</v>
      </c>
      <c r="D26" s="199">
        <f>Капитал!D28</f>
        <v>213798</v>
      </c>
      <c r="E26" s="199">
        <f>Капитал!E28</f>
        <v>115571</v>
      </c>
      <c r="F26" s="199">
        <f>Капитал!F28</f>
        <v>0</v>
      </c>
      <c r="G26" s="199">
        <f>Капитал!G28</f>
        <v>1611349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67919</v>
      </c>
      <c r="F31" s="195">
        <f>Капитал!F33</f>
        <v>0</v>
      </c>
      <c r="G31" s="201">
        <f>Капитал!G33</f>
        <v>67919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4473</v>
      </c>
      <c r="E32" s="195">
        <f>Капитал!E34</f>
        <v>-4473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-91118</v>
      </c>
      <c r="F33" s="195">
        <f>Капитал!F35</f>
        <v>0</v>
      </c>
      <c r="G33" s="201">
        <f>Капитал!G35</f>
        <v>-91118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-4249</v>
      </c>
      <c r="F34" s="195">
        <f>Капитал!F36</f>
        <v>0</v>
      </c>
      <c r="G34" s="201">
        <f>Капитал!G36</f>
        <v>-4249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927</v>
      </c>
      <c r="E37" s="195">
        <f>Капитал!E39</f>
        <v>0</v>
      </c>
      <c r="F37" s="195">
        <f>Капитал!F39</f>
        <v>0</v>
      </c>
      <c r="G37" s="201">
        <f>Капитал!G39</f>
        <v>927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 ht="14.25" thickTop="1" thickBot="1" x14ac:dyDescent="0.25">
      <c r="A45" s="198" t="s">
        <v>158</v>
      </c>
      <c r="B45" s="199">
        <f>Капитал!B47</f>
        <v>1281980</v>
      </c>
      <c r="C45" s="199">
        <f>Капитал!C47</f>
        <v>0</v>
      </c>
      <c r="D45" s="199">
        <f>Капитал!D47</f>
        <v>219198</v>
      </c>
      <c r="E45" s="199">
        <f>Капитал!E47</f>
        <v>83650</v>
      </c>
      <c r="F45" s="199">
        <f>Капитал!F47</f>
        <v>0</v>
      </c>
      <c r="G45" s="199">
        <f>Капитал!G47</f>
        <v>1584828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xxx</cp:lastModifiedBy>
  <cp:lastPrinted>2023-02-20T11:05:01Z</cp:lastPrinted>
  <dcterms:created xsi:type="dcterms:W3CDTF">2008-02-12T15:15:13Z</dcterms:created>
  <dcterms:modified xsi:type="dcterms:W3CDTF">2023-02-20T11:10:15Z</dcterms:modified>
</cp:coreProperties>
</file>