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fin10\Desktop\zavrsna presmetka\zavrsna presmetka\novi finalni\berza\konsolidirana\"/>
    </mc:Choice>
  </mc:AlternateContent>
  <xr:revisionPtr revIDLastSave="0" documentId="13_ncr:1_{2F2A535D-E60D-45B6-B061-F79A480E3B9C}" xr6:coauthVersionLast="47" xr6:coauthVersionMax="47" xr10:uidLastSave="{00000000-0000-0000-0000-000000000000}"/>
  <workbookProtection workbookPassword="B44F" lockStructure="1"/>
  <bookViews>
    <workbookView xWindow="-120" yWindow="-120" windowWidth="20730" windowHeight="11160" tabRatio="848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5" l="1"/>
  <c r="C39" i="7"/>
  <c r="C38" i="6" s="1"/>
  <c r="C36" i="7"/>
  <c r="C29" i="7" s="1"/>
  <c r="C24" i="6"/>
  <c r="C23" i="7"/>
  <c r="B39" i="7"/>
  <c r="B29" i="7"/>
  <c r="B9" i="7"/>
  <c r="B47" i="7" s="1"/>
  <c r="B49" i="7" s="1"/>
  <c r="D37" i="22"/>
  <c r="D33" i="22"/>
  <c r="D33" i="20" s="1"/>
  <c r="D20" i="22"/>
  <c r="D13" i="22"/>
  <c r="D12" i="22" s="1"/>
  <c r="D11" i="22" s="1"/>
  <c r="D32" i="22" s="1"/>
  <c r="D41" i="22" s="1"/>
  <c r="D43" i="22" s="1"/>
  <c r="D45" i="22" s="1"/>
  <c r="C37" i="22"/>
  <c r="C33" i="22"/>
  <c r="C32" i="22"/>
  <c r="C41" i="22" s="1"/>
  <c r="C43" i="22" s="1"/>
  <c r="C45" i="22" s="1"/>
  <c r="C20" i="22"/>
  <c r="C12" i="22"/>
  <c r="C11" i="22"/>
  <c r="C51" i="25"/>
  <c r="C43" i="25"/>
  <c r="C42" i="25" s="1"/>
  <c r="C37" i="25"/>
  <c r="C27" i="25"/>
  <c r="C24" i="24" s="1"/>
  <c r="C19" i="25"/>
  <c r="C16" i="24" s="1"/>
  <c r="C13" i="25"/>
  <c r="D13" i="25" s="1"/>
  <c r="D10" i="24" s="1"/>
  <c r="B51" i="25"/>
  <c r="B43" i="25"/>
  <c r="B42" i="25" s="1"/>
  <c r="B37" i="25"/>
  <c r="B56" i="25" s="1"/>
  <c r="B27" i="25"/>
  <c r="B19" i="25"/>
  <c r="B16" i="24" s="1"/>
  <c r="B13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/>
  <c r="D39" i="25"/>
  <c r="D36" i="24"/>
  <c r="D38" i="25"/>
  <c r="D35" i="24" s="1"/>
  <c r="C34" i="24"/>
  <c r="D35" i="25"/>
  <c r="D32" i="24" s="1"/>
  <c r="D33" i="25"/>
  <c r="D30" i="24" s="1"/>
  <c r="D32" i="25"/>
  <c r="D29" i="24"/>
  <c r="D31" i="25"/>
  <c r="D28" i="24" s="1"/>
  <c r="D30" i="25"/>
  <c r="D27" i="24" s="1"/>
  <c r="D29" i="25"/>
  <c r="D26" i="24"/>
  <c r="D28" i="25"/>
  <c r="D25" i="24"/>
  <c r="B24" i="24"/>
  <c r="D26" i="25"/>
  <c r="D23" i="24" s="1"/>
  <c r="D25" i="25"/>
  <c r="D22" i="24" s="1"/>
  <c r="D24" i="25"/>
  <c r="D21" i="24" s="1"/>
  <c r="D23" i="25"/>
  <c r="D20" i="24" s="1"/>
  <c r="D22" i="25"/>
  <c r="D19" i="24"/>
  <c r="D21" i="25"/>
  <c r="D18" i="24" s="1"/>
  <c r="D20" i="25"/>
  <c r="D17" i="24"/>
  <c r="D18" i="25"/>
  <c r="D15" i="24" s="1"/>
  <c r="D17" i="25"/>
  <c r="D14" i="24" s="1"/>
  <c r="D16" i="25"/>
  <c r="D13" i="24" s="1"/>
  <c r="D15" i="25"/>
  <c r="D12" i="24" s="1"/>
  <c r="D14" i="25"/>
  <c r="D11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 s="1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/>
  <c r="D25" i="7"/>
  <c r="D24" i="6" s="1"/>
  <c r="D26" i="7"/>
  <c r="D25" i="6" s="1"/>
  <c r="D27" i="7"/>
  <c r="D26" i="6" s="1"/>
  <c r="D28" i="7"/>
  <c r="D27" i="6" s="1"/>
  <c r="D10" i="7"/>
  <c r="D9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/>
  <c r="G17" i="12"/>
  <c r="G15" i="13" s="1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26" i="13" s="1"/>
  <c r="F47" i="12"/>
  <c r="F45" i="13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B25" i="6"/>
  <c r="C25" i="6"/>
  <c r="B26" i="6"/>
  <c r="C26" i="6"/>
  <c r="B27" i="6"/>
  <c r="C27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D29" i="7"/>
  <c r="D28" i="6" s="1"/>
  <c r="B48" i="24"/>
  <c r="B40" i="24"/>
  <c r="C56" i="25" l="1"/>
  <c r="D56" i="25" s="1"/>
  <c r="D53" i="24" s="1"/>
  <c r="D37" i="25"/>
  <c r="D34" i="24" s="1"/>
  <c r="B47" i="12"/>
  <c r="B45" i="13" s="1"/>
  <c r="G28" i="12"/>
  <c r="G47" i="12" s="1"/>
  <c r="G45" i="13" s="1"/>
  <c r="C47" i="12"/>
  <c r="C45" i="13" s="1"/>
  <c r="C9" i="7"/>
  <c r="D49" i="22"/>
  <c r="D47" i="22"/>
  <c r="E33" i="22"/>
  <c r="E33" i="20" s="1"/>
  <c r="C49" i="22"/>
  <c r="C47" i="22"/>
  <c r="D27" i="25"/>
  <c r="D24" i="24" s="1"/>
  <c r="C11" i="25"/>
  <c r="C34" i="25" s="1"/>
  <c r="C31" i="24" s="1"/>
  <c r="B39" i="24"/>
  <c r="D42" i="25"/>
  <c r="D39" i="24" s="1"/>
  <c r="D19" i="25"/>
  <c r="D16" i="24" s="1"/>
  <c r="B11" i="25"/>
  <c r="B34" i="25" s="1"/>
  <c r="B53" i="24"/>
  <c r="E37" i="22"/>
  <c r="E37" i="20" s="1"/>
  <c r="B34" i="24"/>
  <c r="B8" i="6"/>
  <c r="D43" i="25"/>
  <c r="D40" i="24" s="1"/>
  <c r="E11" i="22"/>
  <c r="E11" i="20" s="1"/>
  <c r="D39" i="7"/>
  <c r="D38" i="6" s="1"/>
  <c r="C39" i="24"/>
  <c r="E20" i="22"/>
  <c r="E20" i="20" s="1"/>
  <c r="C28" i="6"/>
  <c r="G9" i="13"/>
  <c r="E12" i="22"/>
  <c r="E12" i="20" s="1"/>
  <c r="D11" i="20"/>
  <c r="B46" i="6"/>
  <c r="D47" i="7"/>
  <c r="D46" i="6" s="1"/>
  <c r="C40" i="24"/>
  <c r="D12" i="20"/>
  <c r="B38" i="6"/>
  <c r="B10" i="24"/>
  <c r="C10" i="24"/>
  <c r="D26" i="13"/>
  <c r="E47" i="12"/>
  <c r="E45" i="13" s="1"/>
  <c r="C8" i="24" l="1"/>
  <c r="C53" i="24"/>
  <c r="G26" i="13"/>
  <c r="C47" i="7"/>
  <c r="C8" i="6"/>
  <c r="D9" i="7"/>
  <c r="D8" i="6" s="1"/>
  <c r="C11" i="20"/>
  <c r="C32" i="20"/>
  <c r="E32" i="22"/>
  <c r="E32" i="20" s="1"/>
  <c r="D32" i="20"/>
  <c r="D11" i="25"/>
  <c r="D8" i="24" s="1"/>
  <c r="B8" i="24"/>
  <c r="B48" i="6"/>
  <c r="C49" i="7" l="1"/>
  <c r="C46" i="6"/>
  <c r="E41" i="22"/>
  <c r="E41" i="20" s="1"/>
  <c r="C41" i="20"/>
  <c r="D34" i="25"/>
  <c r="D31" i="24" s="1"/>
  <c r="B31" i="24"/>
  <c r="D41" i="20"/>
  <c r="C48" i="6" l="1"/>
  <c r="D49" i="7"/>
  <c r="D48" i="6" s="1"/>
  <c r="C43" i="20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<sst xmlns="http://schemas.openxmlformats.org/spreadsheetml/2006/main" count="475" uniqueCount="380">
  <si>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(консолидација и ревизија)</t>
  </si>
  <si>
    <t>(тековна година)</t>
  </si>
  <si>
    <t>(период)</t>
  </si>
  <si>
    <t>да</t>
  </si>
  <si>
    <t>01.01 - 31.03</t>
  </si>
  <si>
    <t>не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</si>
  <si>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</si>
  <si>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</si>
  <si>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</si>
  <si>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</si>
  <si>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</si>
  <si>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</si>
  <si>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</si>
  <si>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</si>
  <si>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</si>
  <si>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</si>
  <si>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</si>
  <si>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БС: Биланс на состојба</t>
  </si>
  <si>
    <t>БУ: Биланс на успех</t>
  </si>
  <si>
    <t>ПТ: Извештај за паричните текови</t>
  </si>
  <si>
    <t>ПК: Извештај за промени во капиталот</t>
  </si>
  <si>
    <t>Период на известување:</t>
  </si>
  <si>
    <t>Извештајот е консолидиран:</t>
  </si>
  <si>
    <t xml:space="preserve">Биланс на состојба  </t>
  </si>
  <si>
    <t>(Извештај за финансиската состојба)</t>
  </si>
  <si>
    <t>Податоците се во 000 денари</t>
  </si>
  <si>
    <t>Позиција</t>
  </si>
  <si>
    <t>Претходна година</t>
  </si>
  <si>
    <t>Тековна година</t>
  </si>
  <si>
    <t>Индекси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</si>
  <si>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</si>
  <si>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</si>
  <si>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</si>
  <si>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</si>
  <si>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</si>
  <si>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</si>
  <si>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</si>
  <si>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</si>
  <si>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</si>
  <si>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</si>
  <si>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</si>
  <si>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</si>
  <si>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</si>
  <si>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</si>
  <si>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</si>
  <si>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</si>
  <si>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</si>
  <si>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</si>
  <si>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</si>
  <si>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</si>
  <si>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</si>
  <si>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</si>
  <si>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</si>
  <si>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</si>
  <si>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</si>
  <si>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</si>
  <si>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</si>
  <si>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</si>
  <si>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</si>
  <si>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</si>
  <si>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Акумулирана добивка (загуба)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</si>
  <si>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</si>
  <si>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</si>
  <si>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</si>
  <si>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</si>
  <si>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</si>
  <si>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</si>
  <si>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</si>
  <si>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</si>
  <si>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</si>
  <si>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</si>
  <si>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</si>
  <si>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</si>
  <si>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</si>
  <si>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</si>
  <si>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</si>
  <si>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</si>
  <si>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</si>
  <si>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Биланс на успех</t>
  </si>
  <si>
    <t>(Извештај за сеопфатна добивка)</t>
  </si>
  <si>
    <t>Р.Б.</t>
  </si>
  <si>
    <t>кумулативно од почетокот на годината</t>
  </si>
  <si>
    <t>во однос на прет-ходна година</t>
  </si>
  <si>
    <t>ОПЕРАТИВНИ ПРИХОДИ</t>
  </si>
  <si>
    <t>Приходи од продажба</t>
  </si>
  <si>
    <t>2а</t>
  </si>
  <si>
    <t>Приходи од продажба на домашен пазар</t>
  </si>
  <si>
    <t>2б</t>
  </si>
  <si>
    <t>Приходи од продажба на странски пазар</t>
  </si>
  <si>
    <t>Промени на залихите на готови производи и производството во тек</t>
  </si>
  <si>
    <t>XXXXXX</t>
  </si>
  <si>
    <t>xxxxx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</si>
  <si>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</si>
  <si>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</si>
  <si>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</si>
  <si>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Останати оперативни приходи</t>
  </si>
  <si>
    <t>ОПЕРАТИВНИ РАСХОДИ</t>
  </si>
  <si>
    <t>Набавна вредност на трговски стоки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</si>
  <si>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</si>
  <si>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</si>
  <si>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</si>
  <si>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</si>
  <si>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>Трошоци за вработените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</si>
  <si>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</si>
  <si>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</si>
  <si>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</si>
  <si>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Резервирања за трошоци и ризици</t>
  </si>
  <si>
    <t>Останати расходи од работењето</t>
  </si>
  <si>
    <t>ОПЕРАТИВНА ДОБИВКА / ЗАГУБА</t>
  </si>
  <si>
    <t>Финансиски приходи</t>
  </si>
  <si>
    <t>21а</t>
  </si>
  <si>
    <t>Приходи од вложувања, заеми и камати и курсни разлики</t>
  </si>
  <si>
    <t>21б</t>
  </si>
  <si>
    <t>Останати приходи од финансирање</t>
  </si>
  <si>
    <t>21в</t>
  </si>
  <si>
    <t>Удел во добивката на придружените друштва</t>
  </si>
  <si>
    <t>Финансиски расходи</t>
  </si>
  <si>
    <t>22а</t>
  </si>
  <si>
    <t>Расходи по основ на камати, курсни разлики и слични расходи</t>
  </si>
  <si>
    <t>22б</t>
  </si>
  <si>
    <t>Останати расходи од финансирање</t>
  </si>
  <si>
    <t>22в</t>
  </si>
  <si>
    <t>Удел во загубата на придружените друштва</t>
  </si>
  <si>
    <t>Добивка/ загуба од редовно работење</t>
  </si>
  <si>
    <t>Добивка/ загуба од прекинато работење пред оданочување</t>
  </si>
  <si>
    <t>Добивка/ загуба од редовно работење пред оданочување</t>
  </si>
  <si>
    <t>Данок од добивка</t>
  </si>
  <si>
    <t>Нето добивка/загуба по оданочување</t>
  </si>
  <si>
    <t>Малцински интерес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</si>
  <si>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</si>
  <si>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</si>
  <si>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</si>
  <si>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Извештај за паричниот тек</t>
  </si>
  <si>
    <t>А) Парични текови од оперативни активности</t>
  </si>
  <si>
    <t>Нето добивка/загуба после оданочување</t>
  </si>
  <si>
    <t>Прилагодување за:</t>
  </si>
  <si>
    <t>Амортизација</t>
  </si>
  <si>
    <t>Оштетување на средства и резервирања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</si>
  <si>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</si>
  <si>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</si>
  <si>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</si>
  <si>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</si>
  <si>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</si>
  <si>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</si>
  <si>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</si>
  <si>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</si>
  <si>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</si>
  <si>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Расходи/приходи од камати</t>
  </si>
  <si>
    <t>Исплатени/наплатени дивиденди</t>
  </si>
  <si>
    <t>Расходи за платен данок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</si>
  <si>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</si>
  <si>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</si>
  <si>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Останати парични приливи и одливи од оперативни активности</t>
  </si>
  <si>
    <t>Б) Парични текови од инвестициони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</si>
  <si>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</si>
  <si>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</si>
  <si>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</si>
  <si>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</si>
  <si>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</si>
  <si>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</si>
  <si>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</si>
  <si>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</si>
  <si>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</si>
  <si>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</si>
  <si>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</si>
  <si>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</si>
  <si>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</si>
  <si>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Стекнување на малцински интереси</t>
  </si>
  <si>
    <t>Исплатена дивиденда</t>
  </si>
  <si>
    <t>Откуп / продажба на сопствени акции</t>
  </si>
  <si>
    <t>Парични исплати за намалување на обврските по основ на финансиски лизинг</t>
  </si>
  <si>
    <t>Зголемување/намалување на паричните средства</t>
  </si>
  <si>
    <t>Парични средства на почеток на годината</t>
  </si>
  <si>
    <t>Г)  Парични средства на крајот на годината</t>
  </si>
  <si>
    <t>Извештај за промените во капиталот</t>
  </si>
  <si>
    <t xml:space="preserve">Промени </t>
  </si>
  <si>
    <t>Капитал на акционерите</t>
  </si>
  <si>
    <t>Вкупно капитал</t>
  </si>
  <si>
    <t>Акционерски капитал</t>
  </si>
  <si>
    <t>Премии на издадени акции</t>
  </si>
  <si>
    <t xml:space="preserve">Резерви </t>
  </si>
  <si>
    <t>Состојба на 1 Јануари претходната година</t>
  </si>
  <si>
    <t>Уплата на акции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</si>
  <si>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</si>
  <si>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</si>
  <si>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</si>
  <si>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</si>
  <si>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Распределба на добивката во корист на резервите</t>
  </si>
  <si>
    <t>Распределба на добивката за дивиденди и останати надоместоци за акционерите</t>
  </si>
  <si>
    <t>Распределба на добивката за награди и користи за вработените</t>
  </si>
  <si>
    <t>Останати резерви</t>
  </si>
  <si>
    <t>Процена на материјални средства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</si>
  <si>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</si>
  <si>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</si>
  <si>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</si>
  <si>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Одложени даноци</t>
  </si>
  <si>
    <t>Признаени приходи и расходи, нето</t>
  </si>
  <si>
    <t>Курсни разлики</t>
  </si>
  <si>
    <t>Останато зголемување/намалување на средства, нето</t>
  </si>
  <si>
    <t>Состојба на 31 Декември претходната година</t>
  </si>
  <si>
    <t>Состојба на 31 Декември во тековната година</t>
  </si>
  <si>
    <t>Company</t>
  </si>
  <si>
    <t>Reporting period</t>
  </si>
  <si>
    <t>Year</t>
  </si>
  <si>
    <t>Consolidated report</t>
  </si>
  <si>
    <t>Balance Sheet</t>
  </si>
  <si>
    <t>In 000 MKD</t>
  </si>
  <si>
    <t>Position</t>
  </si>
  <si>
    <t>Previous Period</t>
  </si>
  <si>
    <t>Curent Period</t>
  </si>
  <si>
    <t>Indexes</t>
  </si>
  <si>
    <t>ASSETS</t>
  </si>
  <si>
    <t>NON-CURRENT ASSETS</t>
  </si>
  <si>
    <t>Intagible assets</t>
  </si>
  <si>
    <t>Property, plant and equipment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</si>
  <si>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</si>
  <si>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</si>
  <si>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</si>
  <si>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</si>
  <si>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</si>
  <si>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</si>
  <si>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 xml:space="preserve">Investments in subsidiaries </t>
  </si>
  <si>
    <t>Investments in associates</t>
  </si>
  <si>
    <t>Long term Loans, Receivables</t>
  </si>
  <si>
    <t>Financial investments</t>
  </si>
  <si>
    <t>Other Long Term Financial investments</t>
  </si>
  <si>
    <t>Other long-term receivables</t>
  </si>
  <si>
    <t>Deferred income tax assets</t>
  </si>
  <si>
    <t>CURRENT ASSETS</t>
  </si>
  <si>
    <t>Inventories</t>
  </si>
  <si>
    <t>Trade recivables</t>
  </si>
  <si>
    <t>Other recivables / Current assets</t>
  </si>
  <si>
    <t>Short-term financial investments</t>
  </si>
  <si>
    <t>Cash and cash equivalents</t>
  </si>
  <si>
    <t>Prepaid Expenses</t>
  </si>
  <si>
    <t>TOTAL ASSETS</t>
  </si>
  <si>
    <t>OFF-BALANCE-SHEET ASSETS</t>
  </si>
  <si>
    <t>EQUITY AND LIABILITIES</t>
  </si>
  <si>
    <t>EQUITY</t>
  </si>
  <si>
    <t>Subscribed capital and revaluation reserves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</si>
  <si>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</si>
  <si>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</si>
  <si>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</si>
  <si>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</si>
  <si>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</si>
  <si>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</si>
  <si>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</si>
  <si>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</si>
  <si>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</si>
  <si>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Other Current  Liabilities</t>
  </si>
  <si>
    <t>AccruedExpenses</t>
  </si>
  <si>
    <t>Liabilities related to disposal assets</t>
  </si>
  <si>
    <t>LONG TERM LIABILITIES</t>
  </si>
  <si>
    <t>Long-term Borrowings</t>
  </si>
  <si>
    <t>Trade payables and other long-term liabilities</t>
  </si>
  <si>
    <t>Long-term Provisions</t>
  </si>
  <si>
    <t>Long Term Tax Liabilities</t>
  </si>
  <si>
    <t>TOTAL CAPITAL AND RESERVES</t>
  </si>
  <si>
    <t>OFF-BALANCE-SHEET LIABILITIES</t>
  </si>
  <si>
    <t>Income Statement</t>
  </si>
  <si>
    <t>Year to date</t>
  </si>
  <si>
    <t>curent year / previous year</t>
  </si>
  <si>
    <t>Total Operating revenues</t>
  </si>
  <si>
    <t>Sales revenues</t>
  </si>
  <si>
    <t>2a</t>
  </si>
  <si>
    <t xml:space="preserve">     Revenues from domestic market</t>
  </si>
  <si>
    <t>2b</t>
  </si>
  <si>
    <t xml:space="preserve">     Revenues from foreign markets</t>
  </si>
  <si>
    <t>Change in the value of inventories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</si>
  <si>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</si>
  <si>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</si>
  <si>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</si>
  <si>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Other operating revenues</t>
  </si>
  <si>
    <t>Total Operating expenses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</si>
  <si>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</si>
  <si>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</si>
  <si>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</si>
  <si>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</si>
  <si>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</si>
  <si>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</si>
  <si>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</si>
  <si>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</si>
  <si>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</si>
  <si>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</si>
  <si>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Other operating expenses</t>
  </si>
  <si>
    <t>Operating profit</t>
  </si>
  <si>
    <t>Total Financial Revenue</t>
  </si>
  <si>
    <t>21a</t>
  </si>
  <si>
    <t xml:space="preserve">Financial revenues from investment, loans granted and interest and exchange rate gains </t>
  </si>
  <si>
    <t>21b</t>
  </si>
  <si>
    <t>Other Financial Revenue</t>
  </si>
  <si>
    <t>21c</t>
  </si>
  <si>
    <t>Income From Associated Companies</t>
  </si>
  <si>
    <t>Total Financial Expenses</t>
  </si>
  <si>
    <t>22a</t>
  </si>
  <si>
    <t xml:space="preserve">Financial expenses from interests and exchange rate losses </t>
  </si>
  <si>
    <t>22b</t>
  </si>
  <si>
    <t>Other financial expenses</t>
  </si>
  <si>
    <t>22c</t>
  </si>
  <si>
    <t>Losses from Associates</t>
  </si>
  <si>
    <t>Profit from ordinary activities</t>
  </si>
  <si>
    <t>Net Profit from Discountinued activities</t>
  </si>
  <si>
    <t>Profit from ordinary activities before taxation</t>
  </si>
  <si>
    <t>Corporate tax</t>
  </si>
  <si>
    <t>Net profit</t>
  </si>
  <si>
    <t>Net profit minority shareholders</t>
  </si>
  <si>
    <t>Net profit Majority shareholders</t>
  </si>
  <si>
    <t>Total other comprehensive income</t>
  </si>
  <si>
    <t>TOTAL COMPREHENSIVE INCOME</t>
  </si>
  <si>
    <t xml:space="preserve">CASH FLOW STATEMENT </t>
  </si>
  <si>
    <t>A. CASH FLOWS FROM OPERATING ACTIVITIES</t>
  </si>
  <si>
    <t>Profit for the period</t>
  </si>
  <si>
    <t>Adjustments for:</t>
  </si>
  <si>
    <t>Depreciation of property, plant and equipment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</si>
  <si>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</si>
  <si>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</si>
  <si>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</si>
  <si>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</si>
  <si>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</si>
  <si>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Increse/Decrese in paid expenses for future periods</t>
  </si>
  <si>
    <t>Increse/Decrease in payables</t>
  </si>
  <si>
    <t>Increse/Decrese in received advanse payments</t>
  </si>
  <si>
    <t>Increse/Decrease in other short-term payables</t>
  </si>
  <si>
    <t>Increse/Decrese in Deferred expenses</t>
  </si>
  <si>
    <t>Interest paid/received</t>
  </si>
  <si>
    <t>Dividends paid/received</t>
  </si>
  <si>
    <t>Tax expense</t>
  </si>
  <si>
    <t>Capital gains/losses from sale of property, plant and equipment</t>
  </si>
  <si>
    <t>Capital gains/losses from sale of investments</t>
  </si>
  <si>
    <t xml:space="preserve">Other cash receipts and payment from operating activities </t>
  </si>
  <si>
    <t>B. CASH FLOWS FROM INVESTING ACTIVITIES</t>
  </si>
  <si>
    <t>Cash payments to acquire property, plant and equipment, intangibles and other</t>
  </si>
  <si>
    <t>Cash receipts from sales of property, plant and equipment, intangibles and other long-term assets;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</si>
  <si>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</si>
  <si>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</si>
  <si>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</si>
  <si>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</si>
  <si>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 xml:space="preserve">Other cash receipts and payment from investing activities </t>
  </si>
  <si>
    <t>C. CASH FLOWS FROM FINANCING ACTIVITIES</t>
  </si>
  <si>
    <t>cash proceeds from issuing shares or other equity instruments;</t>
  </si>
  <si>
    <t>cash repayments of amounts borrowed;</t>
  </si>
  <si>
    <t>cash proceeds from issuing debentures, loans, notes, bonds, mortgages and other short or long-term borrowings;</t>
  </si>
  <si>
    <t>Cash payments to acquire minor interests</t>
  </si>
  <si>
    <t>Dividends paid</t>
  </si>
  <si>
    <t>Repurchase of own shares and stakes</t>
  </si>
  <si>
    <t>Cash payments by a lessee for the reduction of the outstanding liability relating to a finance lease.</t>
  </si>
  <si>
    <t>Net increase in cash and cash equivalents</t>
  </si>
  <si>
    <t>Cash and cash equivalents at beginning of period</t>
  </si>
  <si>
    <t>D. Cash and cash equivalents at end of period</t>
  </si>
  <si>
    <t xml:space="preserve">Company </t>
  </si>
  <si>
    <t>Statement of changes in equity</t>
  </si>
  <si>
    <t>Changes</t>
  </si>
  <si>
    <t>Attributable to equity holders of the parent</t>
  </si>
  <si>
    <t>Minority Interes</t>
  </si>
  <si>
    <t>Total equity</t>
  </si>
  <si>
    <t>Share capital</t>
  </si>
  <si>
    <t>Share premium</t>
  </si>
  <si>
    <t xml:space="preserve">Reserves </t>
  </si>
  <si>
    <t>Retained profit (Loss)</t>
  </si>
  <si>
    <t>Balance at January 1, previous year</t>
  </si>
  <si>
    <t>Shares issued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</si>
  <si>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</si>
  <si>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</si>
  <si>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</si>
  <si>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</si>
  <si>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</si>
  <si>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dividends and other rewards (premiums) to shareholders</t>
  </si>
  <si>
    <t>Alocated profit for rewards, premiums and other employee benefits</t>
  </si>
  <si>
    <t>Other reserves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</si>
  <si>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</si>
  <si>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</si>
  <si>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</si>
  <si>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</si>
  <si>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</si>
  <si>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</si>
  <si>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</si>
  <si>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</si>
  <si>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</si>
  <si>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December 31, current year</t>
  </si>
  <si>
    <t>Реплек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</si>
</sst>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6" fillId="0" borderId="0"/>
    <xf numFmtId="0" fontId="29" fillId="0" borderId="0"/>
    <xf numFmtId="0" fontId="6" fillId="0" borderId="0"/>
    <xf numFmtId="0" fontId="13" fillId="0" borderId="0"/>
    <xf numFmtId="0" fontId="18" fillId="0" borderId="0"/>
    <xf numFmtId="0" fontId="2" fillId="6" borderId="1" applyBorder="0">
      <alignment vertical="center" wrapText="1"/>
    </xf>
    <xf numFmtId="0" fontId="30" fillId="7" borderId="0" applyBorder="0">
      <alignment vertical="center" wrapText="1"/>
    </xf>
  </cellStyleXfs>
  <cellXfs count="232">
    <xf numFmtId="0" fontId="0" fillId="0" borderId="0" xfId="0"/>
    <xf numFmtId="0" fontId="0" fillId="3" borderId="0" xfId="0" applyFill="1"/>
    <xf numFmtId="0" fontId="6" fillId="4" borderId="0" xfId="0" applyFont="1" applyFill="1"/>
    <xf numFmtId="0" fontId="6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7" applyFont="1" applyFill="1" applyAlignment="1">
      <alignment vertical="center" wrapText="1"/>
    </xf>
    <xf numFmtId="0" fontId="6" fillId="3" borderId="0" xfId="0" applyFont="1" applyFill="1" applyAlignment="1">
      <alignment vertical="top" wrapText="1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1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6" fillId="0" borderId="0" xfId="0" applyFont="1"/>
    <xf numFmtId="3" fontId="6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3" fontId="21" fillId="5" borderId="3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2" fillId="5" borderId="4" xfId="0" applyNumberFormat="1" applyFont="1" applyFill="1" applyBorder="1" applyAlignment="1" applyProtection="1">
      <alignment horizontal="right" vertical="center"/>
      <protection locked="0"/>
    </xf>
    <xf numFmtId="3" fontId="22" fillId="5" borderId="5" xfId="0" applyNumberFormat="1" applyFont="1" applyFill="1" applyBorder="1" applyAlignment="1" applyProtection="1">
      <alignment horizontal="right" vertical="center"/>
      <protection locked="0"/>
    </xf>
    <xf numFmtId="3" fontId="6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25" fillId="4" borderId="2" xfId="0" applyFont="1" applyFill="1" applyBorder="1" applyAlignment="1" applyProtection="1">
      <alignment horizontal="left" vertical="top" wrapText="1"/>
      <protection locked="0"/>
    </xf>
    <xf numFmtId="3" fontId="25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0" fontId="14" fillId="4" borderId="2" xfId="6" applyFont="1" applyFill="1" applyBorder="1" applyAlignment="1" applyProtection="1">
      <alignment horizontal="left" vertical="top" wrapText="1"/>
      <protection locked="0"/>
    </xf>
    <xf numFmtId="0" fontId="6" fillId="0" borderId="0" xfId="3"/>
    <xf numFmtId="0" fontId="32" fillId="0" borderId="0" xfId="3" applyFont="1"/>
    <xf numFmtId="0" fontId="6" fillId="0" borderId="8" xfId="3" applyBorder="1"/>
    <xf numFmtId="0" fontId="6" fillId="0" borderId="9" xfId="3" applyBorder="1"/>
    <xf numFmtId="0" fontId="6" fillId="0" borderId="0" xfId="3" applyAlignment="1">
      <alignment vertical="center"/>
    </xf>
    <xf numFmtId="0" fontId="6" fillId="0" borderId="8" xfId="3" applyBorder="1" applyAlignment="1">
      <alignment vertical="center"/>
    </xf>
    <xf numFmtId="0" fontId="6" fillId="0" borderId="9" xfId="3" applyBorder="1" applyAlignment="1">
      <alignment vertical="center"/>
    </xf>
    <xf numFmtId="0" fontId="32" fillId="0" borderId="0" xfId="3" applyFont="1" applyAlignment="1">
      <alignment vertical="center"/>
    </xf>
    <xf numFmtId="0" fontId="27" fillId="0" borderId="0" xfId="3" applyFont="1" applyAlignment="1">
      <alignment vertical="top" wrapText="1"/>
    </xf>
    <xf numFmtId="0" fontId="27" fillId="0" borderId="0" xfId="3" applyFont="1" applyAlignment="1">
      <alignment vertical="top"/>
    </xf>
    <xf numFmtId="0" fontId="6" fillId="0" borderId="17" xfId="3" applyBorder="1" applyAlignment="1">
      <alignment vertical="center"/>
    </xf>
    <xf numFmtId="0" fontId="6" fillId="0" borderId="18" xfId="3" applyBorder="1" applyAlignment="1">
      <alignment vertical="center"/>
    </xf>
    <xf numFmtId="0" fontId="6" fillId="0" borderId="19" xfId="3" applyBorder="1" applyAlignment="1">
      <alignment vertical="center"/>
    </xf>
    <xf numFmtId="0" fontId="28" fillId="0" borderId="0" xfId="3" applyFont="1" applyAlignment="1">
      <alignment vertical="center"/>
    </xf>
    <xf numFmtId="0" fontId="6" fillId="0" borderId="10" xfId="3" applyBorder="1"/>
    <xf numFmtId="0" fontId="6" fillId="0" borderId="11" xfId="3" applyBorder="1"/>
    <xf numFmtId="0" fontId="6" fillId="0" borderId="12" xfId="3" applyBorder="1"/>
    <xf numFmtId="0" fontId="6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6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6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6" fillId="4" borderId="2" xfId="3" applyNumberFormat="1" applyFill="1" applyBorder="1" applyAlignment="1" applyProtection="1">
      <alignment horizontal="right" vertical="center"/>
      <protection locked="0"/>
    </xf>
    <xf numFmtId="3" fontId="6" fillId="5" borderId="2" xfId="3" applyNumberFormat="1" applyFill="1" applyBorder="1" applyAlignment="1" applyProtection="1">
      <alignment horizontal="right" vertical="center"/>
      <protection locked="0"/>
    </xf>
    <xf numFmtId="3" fontId="6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6" fillId="2" borderId="2" xfId="3" applyNumberFormat="1" applyFill="1" applyBorder="1" applyAlignment="1" applyProtection="1">
      <alignment horizontal="right" vertical="center"/>
      <protection locked="0"/>
    </xf>
    <xf numFmtId="0" fontId="23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6" fillId="0" borderId="2" xfId="6" applyFont="1" applyBorder="1" applyAlignment="1" applyProtection="1">
      <alignment horizontal="left" vertical="top" wrapText="1"/>
      <protection locked="0"/>
    </xf>
    <xf numFmtId="0" fontId="15" fillId="0" borderId="2" xfId="6" applyFont="1" applyBorder="1" applyAlignment="1" applyProtection="1">
      <alignment horizontal="left" vertical="top" wrapText="1"/>
      <protection locked="0"/>
    </xf>
    <xf numFmtId="0" fontId="14" fillId="0" borderId="2" xfId="6" applyFont="1" applyBorder="1" applyAlignment="1" applyProtection="1">
      <alignment horizontal="left" vertical="top" wrapText="1"/>
      <protection locked="0"/>
    </xf>
    <xf numFmtId="0" fontId="23" fillId="0" borderId="2" xfId="3" applyFont="1" applyBorder="1" applyAlignment="1" applyProtection="1">
      <alignment horizontal="left" vertical="top" wrapText="1"/>
      <protection locked="0"/>
    </xf>
    <xf numFmtId="0" fontId="15" fillId="0" borderId="2" xfId="3" applyFont="1" applyBorder="1" applyAlignment="1" applyProtection="1">
      <alignment horizontal="left" vertical="top" wrapText="1" shrinkToFit="1"/>
      <protection locked="0"/>
    </xf>
    <xf numFmtId="0" fontId="23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6" fillId="0" borderId="2" xfId="3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7" fillId="0" borderId="2" xfId="3" applyFont="1" applyBorder="1" applyAlignment="1" applyProtection="1">
      <alignment horizontal="left" vertical="top" wrapText="1"/>
      <protection locked="0"/>
    </xf>
    <xf numFmtId="0" fontId="6" fillId="4" borderId="0" xfId="3" applyFill="1" applyAlignment="1">
      <alignment horizontal="right" vertical="center" wrapText="1"/>
    </xf>
    <xf numFmtId="0" fontId="6" fillId="3" borderId="0" xfId="3" applyFill="1"/>
    <xf numFmtId="0" fontId="6" fillId="4" borderId="0" xfId="3" applyFill="1" applyAlignment="1">
      <alignment horizontal="right"/>
    </xf>
    <xf numFmtId="49" fontId="21" fillId="4" borderId="0" xfId="3" applyNumberFormat="1" applyFont="1" applyFill="1" applyAlignment="1">
      <alignment horizontal="center" vertical="center" wrapText="1"/>
    </xf>
    <xf numFmtId="0" fontId="6" fillId="4" borderId="0" xfId="3" applyFill="1"/>
    <xf numFmtId="0" fontId="24" fillId="4" borderId="2" xfId="3" applyFont="1" applyFill="1" applyBorder="1" applyAlignment="1">
      <alignment horizontal="center" vertical="center" wrapText="1" shrinkToFit="1"/>
    </xf>
    <xf numFmtId="0" fontId="24" fillId="4" borderId="2" xfId="3" applyFont="1" applyFill="1" applyBorder="1" applyAlignment="1">
      <alignment horizontal="center" vertical="center" wrapText="1"/>
    </xf>
    <xf numFmtId="0" fontId="24" fillId="3" borderId="0" xfId="3" applyFont="1" applyFill="1" applyAlignment="1">
      <alignment horizontal="center" vertical="center" wrapText="1"/>
    </xf>
    <xf numFmtId="0" fontId="20" fillId="3" borderId="0" xfId="3" applyFont="1" applyFill="1"/>
    <xf numFmtId="0" fontId="6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0" fillId="4" borderId="0" xfId="3" applyFont="1" applyFill="1" applyAlignment="1">
      <alignment vertical="center" wrapText="1"/>
    </xf>
    <xf numFmtId="0" fontId="20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6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5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7" fillId="4" borderId="2" xfId="3" applyFont="1" applyFill="1" applyBorder="1" applyAlignment="1">
      <alignment horizontal="center" vertical="center" wrapText="1"/>
    </xf>
    <xf numFmtId="0" fontId="23" fillId="2" borderId="2" xfId="3" applyFont="1" applyFill="1" applyBorder="1" applyAlignment="1">
      <alignment horizontal="left" vertical="center" wrapText="1"/>
    </xf>
    <xf numFmtId="3" fontId="6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6" fillId="4" borderId="2" xfId="6" applyFont="1" applyFill="1" applyBorder="1" applyAlignment="1">
      <alignment horizontal="left" vertical="center" wrapText="1"/>
    </xf>
    <xf numFmtId="3" fontId="6" fillId="4" borderId="2" xfId="3" applyNumberFormat="1" applyFill="1" applyBorder="1" applyAlignment="1">
      <alignment horizontal="right" vertical="center"/>
    </xf>
    <xf numFmtId="0" fontId="15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6" fillId="0" borderId="2" xfId="3" applyBorder="1" applyAlignment="1">
      <alignment horizontal="left" vertical="center" wrapText="1"/>
    </xf>
    <xf numFmtId="0" fontId="14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3" fillId="4" borderId="2" xfId="3" applyFont="1" applyFill="1" applyBorder="1" applyAlignment="1">
      <alignment horizontal="left" vertical="center" wrapText="1"/>
    </xf>
    <xf numFmtId="0" fontId="6" fillId="4" borderId="2" xfId="3" applyFill="1" applyBorder="1" applyAlignment="1">
      <alignment horizontal="left" vertical="center" wrapText="1"/>
    </xf>
    <xf numFmtId="0" fontId="15" fillId="4" borderId="2" xfId="3" applyFont="1" applyFill="1" applyBorder="1" applyAlignment="1">
      <alignment horizontal="left" vertical="center" wrapText="1" shrinkToFit="1"/>
    </xf>
    <xf numFmtId="0" fontId="23" fillId="4" borderId="2" xfId="6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right" vertical="top" wrapText="1"/>
    </xf>
    <xf numFmtId="0" fontId="4" fillId="4" borderId="0" xfId="0" applyFont="1" applyFill="1" applyAlignment="1">
      <alignment horizontal="left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6" fillId="3" borderId="0" xfId="0" applyFont="1" applyFill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6" fillId="4" borderId="2" xfId="3" applyFill="1" applyBorder="1" applyAlignment="1">
      <alignment horizontal="center" vertical="center" wrapText="1"/>
    </xf>
    <xf numFmtId="0" fontId="4" fillId="0" borderId="0" xfId="3" applyFont="1"/>
    <xf numFmtId="0" fontId="6" fillId="0" borderId="2" xfId="3" applyBorder="1" applyAlignment="1">
      <alignment horizontal="left" vertical="top" wrapText="1"/>
    </xf>
    <xf numFmtId="3" fontId="6" fillId="5" borderId="2" xfId="3" applyNumberFormat="1" applyFill="1" applyBorder="1" applyAlignment="1">
      <alignment horizontal="right" vertical="center"/>
    </xf>
    <xf numFmtId="3" fontId="6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8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8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vertical="top" wrapText="1"/>
    </xf>
    <xf numFmtId="0" fontId="17" fillId="3" borderId="0" xfId="0" applyFont="1" applyFill="1" applyAlignment="1">
      <alignment horizontal="center" vertical="center" wrapText="1"/>
    </xf>
    <xf numFmtId="0" fontId="25" fillId="4" borderId="2" xfId="0" applyFont="1" applyFill="1" applyBorder="1" applyAlignment="1">
      <alignment horizontal="left" vertical="top" wrapText="1"/>
    </xf>
    <xf numFmtId="3" fontId="25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left" vertical="top" wrapText="1"/>
    </xf>
    <xf numFmtId="3" fontId="6" fillId="4" borderId="2" xfId="0" applyNumberFormat="1" applyFont="1" applyFill="1" applyBorder="1" applyAlignment="1">
      <alignment horizontal="right" vertical="center" wrapText="1"/>
    </xf>
    <xf numFmtId="0" fontId="6" fillId="4" borderId="16" xfId="0" applyFont="1" applyFill="1" applyBorder="1" applyAlignment="1">
      <alignment horizontal="left" vertical="top" wrapText="1"/>
    </xf>
    <xf numFmtId="0" fontId="22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3" fontId="21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2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2" fillId="4" borderId="4" xfId="0" applyNumberFormat="1" applyFont="1" applyFill="1" applyBorder="1" applyAlignment="1">
      <alignment horizontal="right" vertical="center"/>
    </xf>
    <xf numFmtId="3" fontId="22" fillId="4" borderId="5" xfId="0" applyNumberFormat="1" applyFont="1" applyFill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6" fillId="0" borderId="20" xfId="3" applyBorder="1" applyAlignment="1">
      <alignment vertical="center"/>
    </xf>
    <xf numFmtId="0" fontId="6" fillId="0" borderId="21" xfId="3" applyBorder="1" applyAlignment="1">
      <alignment horizontal="left" vertical="center"/>
    </xf>
    <xf numFmtId="0" fontId="6" fillId="0" borderId="22" xfId="3" applyBorder="1" applyAlignment="1">
      <alignment horizontal="left" vertical="center"/>
    </xf>
    <xf numFmtId="0" fontId="6" fillId="0" borderId="23" xfId="3" applyBorder="1" applyAlignment="1">
      <alignment horizontal="left" vertical="center"/>
    </xf>
    <xf numFmtId="0" fontId="31" fillId="0" borderId="0" xfId="2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6" fillId="0" borderId="0" xfId="3" applyAlignment="1">
      <alignment horizontal="left" vertical="center"/>
    </xf>
    <xf numFmtId="0" fontId="4" fillId="4" borderId="2" xfId="3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4" fillId="4" borderId="0" xfId="3" applyFont="1" applyFill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9" fillId="4" borderId="7" xfId="0" applyFont="1" applyFill="1" applyBorder="1" applyAlignment="1">
      <alignment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 wrapText="1"/>
    </xf>
    <xf numFmtId="0" fontId="31" fillId="0" borderId="0" xfId="2" applyAlignment="1">
      <alignment horizontal="left" vertical="center"/>
    </xf>
    <xf numFmtId="0" fontId="19" fillId="0" borderId="13" xfId="3" applyFont="1" applyBorder="1" applyAlignment="1">
      <alignment horizontal="center" vertical="top"/>
    </xf>
    <xf numFmtId="0" fontId="19" fillId="0" borderId="14" xfId="3" applyFont="1" applyBorder="1" applyAlignment="1">
      <alignment horizontal="center" vertical="top"/>
    </xf>
    <xf numFmtId="0" fontId="19" fillId="0" borderId="15" xfId="3" applyFont="1" applyBorder="1" applyAlignment="1">
      <alignment horizontal="center" vertical="top"/>
    </xf>
    <xf numFmtId="0" fontId="19" fillId="0" borderId="0" xfId="3" applyFont="1" applyAlignment="1">
      <alignment horizontal="center" vertical="top"/>
    </xf>
    <xf numFmtId="0" fontId="26" fillId="0" borderId="8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1" fillId="0" borderId="0" xfId="2" applyBorder="1" applyAlignment="1">
      <alignment horizontal="left" vertical="center" indent="2"/>
    </xf>
    <xf numFmtId="0" fontId="31" fillId="0" borderId="9" xfId="2" applyBorder="1" applyAlignment="1">
      <alignment horizontal="left" vertical="center" indent="2"/>
    </xf>
    <xf numFmtId="0" fontId="31" fillId="0" borderId="0" xfId="2" applyAlignment="1">
      <alignment horizontal="left" vertical="center" indent="2"/>
    </xf>
    <xf numFmtId="0" fontId="11" fillId="0" borderId="0" xfId="1" applyBorder="1" applyAlignment="1" applyProtection="1">
      <alignment horizontal="left" vertical="center"/>
      <protection locked="0"/>
    </xf>
    <xf numFmtId="0" fontId="11" fillId="0" borderId="9" xfId="1" applyBorder="1" applyAlignment="1" applyProtection="1">
      <alignment horizontal="left" vertical="center"/>
      <protection locked="0"/>
    </xf>
    <xf numFmtId="0" fontId="4" fillId="0" borderId="31" xfId="3" applyFont="1" applyBorder="1" applyAlignment="1" applyProtection="1">
      <alignment horizontal="left" vertical="center"/>
      <protection locked="0"/>
    </xf>
    <xf numFmtId="0" fontId="4" fillId="0" borderId="32" xfId="3" applyFont="1" applyBorder="1" applyAlignment="1" applyProtection="1">
      <alignment horizontal="left" vertical="center"/>
      <protection locked="0"/>
    </xf>
    <xf numFmtId="0" fontId="4" fillId="0" borderId="33" xfId="3" applyFont="1" applyBorder="1" applyAlignment="1" applyProtection="1">
      <alignment horizontal="left" vertical="center"/>
      <protection locked="0"/>
    </xf>
    <xf numFmtId="0" fontId="6" fillId="0" borderId="0" xfId="3" applyAlignment="1">
      <alignment horizontal="left" vertical="center"/>
    </xf>
    <xf numFmtId="49" fontId="4" fillId="4" borderId="0" xfId="3" applyNumberFormat="1" applyFont="1" applyFill="1" applyAlignment="1">
      <alignment horizontal="left" vertical="center" wrapText="1"/>
    </xf>
    <xf numFmtId="0" fontId="6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9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0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21" fillId="4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abSelected="1" topLeftCell="A13" workbookViewId="0">
      <selection activeCell="C18" sqref="C18:G18"/>
    </sheetView>
  </sheetViews>
  <sheetFormatPr defaultRowHeight="12.75"/>
  <cols>
    <col min="1" max="1" width="9.140625" style="37"/>
    <col min="2" max="2" width="17.7109375" style="37" customWidth="1"/>
    <col min="3" max="3" width="16.42578125" style="37" customWidth="1"/>
    <col min="4" max="9" width="9.140625" style="37"/>
    <col min="10" max="17" width="9.140625" style="41"/>
    <col min="18" max="249" width="9.140625" style="37"/>
    <col min="250" max="250" width="12.42578125" style="37" customWidth="1"/>
    <col min="251" max="251" width="23.42578125" style="37" customWidth="1"/>
    <col min="252" max="252" width="21.28515625" style="37" customWidth="1"/>
    <col min="253" max="253" width="22.140625" style="37" customWidth="1"/>
    <col min="254" max="16384" width="9.140625" style="37"/>
  </cols>
  <sheetData>
    <row r="1" spans="1:250" ht="19.5" customHeight="1" thickTop="1">
      <c r="A1" s="179"/>
      <c r="B1" s="180"/>
      <c r="C1" s="180"/>
      <c r="D1" s="180"/>
      <c r="E1" s="180"/>
      <c r="F1" s="180"/>
      <c r="G1" s="180"/>
      <c r="H1" s="181"/>
      <c r="I1" s="182"/>
      <c r="J1" s="182"/>
      <c r="K1" s="182"/>
      <c r="L1" s="182"/>
      <c r="M1" s="182"/>
      <c r="N1" s="182"/>
      <c r="O1" s="182"/>
      <c r="P1" s="182"/>
      <c r="Q1" s="182"/>
      <c r="R1" s="182"/>
      <c r="IP1" s="38"/>
    </row>
    <row r="2" spans="1:250" ht="19.5" customHeight="1">
      <c r="A2" s="39"/>
      <c r="H2" s="40"/>
      <c r="T2" s="38"/>
      <c r="U2" s="38"/>
      <c r="V2" s="38"/>
      <c r="W2" s="38"/>
      <c r="X2" s="38"/>
      <c r="Y2" s="38"/>
      <c r="IP2" s="38"/>
    </row>
    <row r="3" spans="1:250" ht="19.5" customHeight="1">
      <c r="A3" s="39"/>
      <c r="H3" s="40"/>
      <c r="T3" s="38" t="s">
        <v>0</v>
      </c>
      <c r="U3" s="38" t="s">
        <v>1</v>
      </c>
      <c r="V3" s="38" t="s">
        <v>2</v>
      </c>
      <c r="W3" s="38"/>
      <c r="X3" s="38"/>
      <c r="Y3" s="38"/>
      <c r="IP3" s="38"/>
    </row>
    <row r="4" spans="1:250" s="41" customFormat="1" ht="17.25" customHeight="1">
      <c r="A4" s="42"/>
      <c r="H4" s="43"/>
      <c r="T4" s="44" t="s">
        <v>3</v>
      </c>
      <c r="U4" s="44">
        <v>2011</v>
      </c>
      <c r="V4" s="44" t="s">
        <v>4</v>
      </c>
      <c r="W4" s="44"/>
      <c r="X4" s="44"/>
      <c r="Y4" s="44"/>
      <c r="IP4" s="44"/>
    </row>
    <row r="5" spans="1:250" s="41" customFormat="1" ht="17.25" customHeight="1">
      <c r="A5" s="42"/>
      <c r="H5" s="43"/>
      <c r="T5" s="44" t="s">
        <v>5</v>
      </c>
      <c r="U5" s="44">
        <v>2012</v>
      </c>
      <c r="V5" s="44" t="s">
        <v>6</v>
      </c>
      <c r="W5" s="44"/>
      <c r="X5" s="44"/>
      <c r="Y5" s="44"/>
      <c r="IP5" s="44"/>
    </row>
    <row r="6" spans="1:250" s="41" customFormat="1" ht="17.25" customHeight="1">
      <c r="A6" s="42"/>
      <c r="H6" s="43"/>
      <c r="J6" s="178"/>
      <c r="K6" s="178"/>
      <c r="L6" s="178"/>
      <c r="M6" s="178"/>
      <c r="N6" s="178"/>
      <c r="O6" s="178"/>
      <c r="P6" s="178"/>
      <c r="Q6" s="178"/>
      <c r="T6" s="44"/>
      <c r="U6" s="44">
        <v>2013</v>
      </c>
      <c r="V6" s="44" t="s">
        <v>7</v>
      </c>
      <c r="W6" s="44"/>
      <c r="X6" s="44"/>
      <c r="Y6" s="44"/>
      <c r="IP6" s="44"/>
    </row>
    <row r="7" spans="1:250" s="41" customFormat="1" ht="17.25" customHeight="1">
      <c r="A7" s="42"/>
      <c r="H7" s="43"/>
      <c r="J7" s="178"/>
      <c r="K7" s="178"/>
      <c r="L7" s="178"/>
      <c r="M7" s="178"/>
      <c r="N7" s="178"/>
      <c r="O7" s="178"/>
      <c r="P7" s="178"/>
      <c r="Q7" s="178"/>
      <c r="T7" s="44"/>
      <c r="U7" s="44">
        <v>2014</v>
      </c>
      <c r="V7" s="44" t="s">
        <v>8</v>
      </c>
      <c r="W7" s="44"/>
      <c r="X7" s="44"/>
      <c r="Y7" s="44"/>
      <c r="IP7" s="44"/>
    </row>
    <row r="8" spans="1:250" ht="19.5" customHeight="1">
      <c r="A8" s="42"/>
      <c r="B8" s="41"/>
      <c r="C8" s="41"/>
      <c r="D8" s="41"/>
      <c r="E8" s="41"/>
      <c r="F8" s="41"/>
      <c r="G8" s="41"/>
      <c r="H8" s="43"/>
      <c r="I8" s="41"/>
      <c r="J8" s="178"/>
      <c r="K8" s="178"/>
      <c r="L8" s="178"/>
      <c r="M8" s="178"/>
      <c r="N8" s="178"/>
      <c r="O8" s="178"/>
      <c r="P8" s="178"/>
      <c r="Q8" s="168"/>
      <c r="R8" s="41"/>
      <c r="U8" s="44">
        <v>2015</v>
      </c>
      <c r="V8" s="38"/>
      <c r="W8" s="38"/>
      <c r="X8" s="38"/>
      <c r="Y8" s="38"/>
      <c r="IP8" s="38"/>
    </row>
    <row r="9" spans="1:250" ht="19.5" customHeight="1">
      <c r="A9" s="183" t="s">
        <v>9</v>
      </c>
      <c r="B9" s="184"/>
      <c r="C9" s="184"/>
      <c r="D9" s="184"/>
      <c r="E9" s="184"/>
      <c r="F9" s="184"/>
      <c r="G9" s="184"/>
      <c r="H9" s="185"/>
      <c r="I9" s="45"/>
      <c r="J9" s="178"/>
      <c r="K9" s="178"/>
      <c r="L9" s="178"/>
      <c r="M9" s="178"/>
      <c r="N9" s="178"/>
      <c r="O9" s="178"/>
      <c r="P9" s="178"/>
      <c r="Q9" s="178"/>
      <c r="R9" s="46"/>
      <c r="U9" s="44">
        <v>2016</v>
      </c>
      <c r="V9" s="38"/>
      <c r="W9" s="38"/>
      <c r="X9" s="38"/>
      <c r="Y9" s="38"/>
      <c r="IP9" s="38"/>
    </row>
    <row r="10" spans="1:250" ht="19.5" customHeight="1">
      <c r="A10" s="183"/>
      <c r="B10" s="184"/>
      <c r="C10" s="184"/>
      <c r="D10" s="184"/>
      <c r="E10" s="184"/>
      <c r="F10" s="184"/>
      <c r="G10" s="184"/>
      <c r="H10" s="185"/>
      <c r="J10" s="178"/>
      <c r="K10" s="178"/>
      <c r="L10" s="178"/>
      <c r="M10" s="178"/>
      <c r="N10" s="178"/>
      <c r="O10" s="178"/>
      <c r="P10" s="178"/>
      <c r="Q10" s="178"/>
      <c r="U10" s="44">
        <v>2017</v>
      </c>
      <c r="V10" s="38"/>
      <c r="W10" s="44"/>
      <c r="X10" s="38"/>
      <c r="Y10" s="38"/>
      <c r="IP10" s="38"/>
    </row>
    <row r="11" spans="1:250" ht="19.5" customHeight="1">
      <c r="A11" s="39"/>
      <c r="H11" s="40"/>
      <c r="J11" s="178"/>
      <c r="K11" s="178"/>
      <c r="L11" s="178"/>
      <c r="M11" s="178"/>
      <c r="N11" s="178"/>
      <c r="O11" s="178"/>
      <c r="P11" s="178"/>
      <c r="Q11" s="178"/>
      <c r="U11" s="44">
        <v>2018</v>
      </c>
      <c r="V11" s="38"/>
      <c r="W11" s="44"/>
      <c r="X11" s="38"/>
      <c r="Y11" s="38"/>
      <c r="IP11" s="38"/>
    </row>
    <row r="12" spans="1:250" ht="19.5" customHeight="1">
      <c r="A12" s="39"/>
      <c r="H12" s="40"/>
      <c r="J12" s="178"/>
      <c r="K12" s="178"/>
      <c r="L12" s="178"/>
      <c r="M12" s="178"/>
      <c r="N12" s="178"/>
      <c r="O12" s="178"/>
      <c r="P12" s="178"/>
      <c r="Q12" s="178"/>
      <c r="U12" s="44">
        <v>2019</v>
      </c>
      <c r="V12" s="38"/>
      <c r="W12" s="44"/>
      <c r="X12" s="38"/>
      <c r="Y12" s="38"/>
      <c r="IP12" s="38"/>
    </row>
    <row r="13" spans="1:250" ht="19.5" customHeight="1">
      <c r="A13" s="39"/>
      <c r="H13" s="40"/>
      <c r="J13" s="178"/>
      <c r="K13" s="178"/>
      <c r="L13" s="178"/>
      <c r="M13" s="178"/>
      <c r="N13" s="178"/>
      <c r="O13" s="178"/>
      <c r="P13" s="178"/>
      <c r="Q13" s="178"/>
      <c r="U13" s="44">
        <v>2020</v>
      </c>
      <c r="V13" s="44"/>
      <c r="W13" s="44"/>
      <c r="X13" s="38"/>
      <c r="Y13" s="38"/>
      <c r="IP13" s="38"/>
    </row>
    <row r="14" spans="1:250" ht="19.5" customHeight="1">
      <c r="A14" s="39"/>
      <c r="H14" s="40"/>
      <c r="J14" s="178"/>
      <c r="K14" s="178"/>
      <c r="L14" s="178"/>
      <c r="M14" s="178"/>
      <c r="N14" s="178"/>
      <c r="O14" s="178"/>
      <c r="P14" s="178"/>
      <c r="Q14" s="178"/>
      <c r="U14" s="44">
        <v>2021</v>
      </c>
      <c r="V14" s="44"/>
      <c r="W14" s="44"/>
      <c r="X14" s="38"/>
      <c r="Y14" s="38"/>
      <c r="IP14" s="38"/>
    </row>
    <row r="15" spans="1:250" s="41" customFormat="1" ht="19.5" customHeight="1">
      <c r="A15" s="42"/>
      <c r="H15" s="43"/>
      <c r="J15" s="178"/>
      <c r="K15" s="178"/>
      <c r="L15" s="178"/>
      <c r="M15" s="178"/>
      <c r="N15" s="178"/>
      <c r="O15" s="178"/>
      <c r="P15" s="178"/>
      <c r="Q15" s="178"/>
      <c r="U15" s="44">
        <v>2022</v>
      </c>
      <c r="V15" s="44"/>
      <c r="W15" s="38"/>
      <c r="X15" s="44"/>
      <c r="Y15" s="44"/>
      <c r="IP15" s="44"/>
    </row>
    <row r="16" spans="1:250" s="41" customFormat="1" ht="19.5" customHeight="1">
      <c r="A16" s="42"/>
      <c r="H16" s="43"/>
      <c r="I16" s="37"/>
      <c r="J16" s="178"/>
      <c r="K16" s="178"/>
      <c r="L16" s="178"/>
      <c r="M16" s="178"/>
      <c r="N16" s="178"/>
      <c r="O16" s="178"/>
      <c r="P16" s="178"/>
      <c r="Q16" s="178"/>
      <c r="U16" s="44">
        <v>2023</v>
      </c>
      <c r="V16" s="38"/>
      <c r="W16" s="38"/>
      <c r="X16" s="44"/>
      <c r="Y16" s="44"/>
      <c r="IP16" s="44"/>
    </row>
    <row r="17" spans="1:250" s="41" customFormat="1" ht="19.5" customHeight="1" thickBot="1">
      <c r="A17" s="42"/>
      <c r="H17" s="43"/>
      <c r="I17" s="37"/>
      <c r="J17" s="186"/>
      <c r="K17" s="186"/>
      <c r="L17" s="186"/>
      <c r="M17" s="186"/>
      <c r="N17" s="186"/>
      <c r="O17" s="186"/>
      <c r="P17" s="186"/>
      <c r="Q17" s="186"/>
      <c r="U17" s="44">
        <v>2024</v>
      </c>
      <c r="V17" s="38"/>
      <c r="W17" s="38"/>
      <c r="X17" s="44"/>
      <c r="Y17" s="44"/>
      <c r="IP17" s="44"/>
    </row>
    <row r="18" spans="1:250" s="41" customFormat="1" ht="19.5" customHeight="1" thickTop="1">
      <c r="A18" s="42"/>
      <c r="B18" s="47" t="s">
        <v>10</v>
      </c>
      <c r="C18" s="187" t="s">
        <v>379</v>
      </c>
      <c r="D18" s="188"/>
      <c r="E18" s="188"/>
      <c r="F18" s="188"/>
      <c r="G18" s="189"/>
      <c r="H18" s="43"/>
      <c r="I18" s="37"/>
      <c r="J18" s="190"/>
      <c r="K18" s="190"/>
      <c r="L18" s="190"/>
      <c r="M18" s="190"/>
      <c r="N18" s="190"/>
      <c r="O18" s="190"/>
      <c r="P18" s="190"/>
      <c r="Q18" s="190"/>
      <c r="U18" s="44">
        <v>2025</v>
      </c>
      <c r="V18" s="38"/>
      <c r="W18" s="38"/>
      <c r="X18" s="44"/>
      <c r="Y18" s="44"/>
      <c r="IP18" s="44"/>
    </row>
    <row r="19" spans="1:250" s="41" customFormat="1" ht="19.5" customHeight="1">
      <c r="A19" s="39"/>
      <c r="B19" s="48" t="s">
        <v>11</v>
      </c>
      <c r="C19" s="196">
        <v>4069927</v>
      </c>
      <c r="D19" s="197"/>
      <c r="E19" s="197"/>
      <c r="F19" s="197"/>
      <c r="G19" s="198"/>
      <c r="H19" s="40"/>
      <c r="I19" s="37"/>
      <c r="J19" s="193"/>
      <c r="K19" s="193"/>
      <c r="L19" s="193"/>
      <c r="M19" s="193"/>
      <c r="N19" s="193"/>
      <c r="O19" s="193"/>
      <c r="P19" s="193"/>
      <c r="Q19" s="193"/>
      <c r="R19" s="37"/>
      <c r="U19" s="44">
        <v>2026</v>
      </c>
      <c r="V19" s="38"/>
      <c r="W19" s="38"/>
      <c r="X19" s="44"/>
      <c r="Y19" s="44"/>
      <c r="IP19" s="44"/>
    </row>
    <row r="20" spans="1:250" s="41" customFormat="1" ht="19.5" customHeight="1">
      <c r="A20" s="39"/>
      <c r="B20" s="48" t="s">
        <v>12</v>
      </c>
      <c r="C20" s="167" t="s">
        <v>3</v>
      </c>
      <c r="D20" s="160"/>
      <c r="E20" s="160"/>
      <c r="F20" s="160"/>
      <c r="G20" s="161"/>
      <c r="H20" s="40"/>
      <c r="I20" s="37"/>
      <c r="J20" s="166"/>
      <c r="K20" s="166"/>
      <c r="L20" s="166"/>
      <c r="M20" s="166"/>
      <c r="N20" s="166"/>
      <c r="O20" s="166"/>
      <c r="P20" s="166"/>
      <c r="Q20" s="166"/>
      <c r="R20" s="37"/>
      <c r="U20" s="44">
        <v>2027</v>
      </c>
      <c r="V20" s="38"/>
      <c r="W20" s="38"/>
      <c r="X20" s="44"/>
      <c r="Y20" s="44"/>
      <c r="IP20" s="44"/>
    </row>
    <row r="21" spans="1:250" s="41" customFormat="1" ht="19.5" customHeight="1">
      <c r="A21" s="39"/>
      <c r="B21" s="48" t="s">
        <v>13</v>
      </c>
      <c r="C21" s="71" t="s">
        <v>5</v>
      </c>
      <c r="D21" s="158"/>
      <c r="E21" s="158"/>
      <c r="F21" s="158"/>
      <c r="G21" s="159"/>
      <c r="H21" s="40"/>
      <c r="I21" s="37"/>
      <c r="J21" s="193"/>
      <c r="K21" s="193"/>
      <c r="L21" s="193"/>
      <c r="M21" s="193"/>
      <c r="N21" s="193"/>
      <c r="O21" s="193"/>
      <c r="P21" s="193"/>
      <c r="Q21" s="193"/>
      <c r="R21" s="37"/>
      <c r="U21" s="44">
        <v>2028</v>
      </c>
      <c r="V21" s="38"/>
      <c r="W21" s="38"/>
      <c r="X21" s="44"/>
      <c r="Y21" s="44"/>
      <c r="IP21" s="44"/>
    </row>
    <row r="22" spans="1:250" ht="19.5" customHeight="1">
      <c r="A22" s="39"/>
      <c r="B22" s="48" t="s">
        <v>14</v>
      </c>
      <c r="C22" s="71" t="s">
        <v>8</v>
      </c>
      <c r="D22" s="158"/>
      <c r="E22" s="158"/>
      <c r="F22" s="158"/>
      <c r="G22" s="159"/>
      <c r="H22" s="40"/>
      <c r="J22" s="193"/>
      <c r="K22" s="193"/>
      <c r="L22" s="193"/>
      <c r="M22" s="193"/>
      <c r="N22" s="193"/>
      <c r="O22" s="193"/>
      <c r="P22" s="193"/>
      <c r="Q22" s="193"/>
      <c r="U22" s="44">
        <v>2029</v>
      </c>
      <c r="V22" s="38"/>
      <c r="W22" s="38"/>
      <c r="X22" s="44"/>
      <c r="Y22" s="44"/>
      <c r="IP22" s="38"/>
    </row>
    <row r="23" spans="1:250" ht="19.5" customHeight="1">
      <c r="A23" s="39"/>
      <c r="B23" s="49" t="s">
        <v>15</v>
      </c>
      <c r="C23" s="72">
        <v>2022</v>
      </c>
      <c r="D23" s="158"/>
      <c r="E23" s="158"/>
      <c r="F23" s="158"/>
      <c r="G23" s="159"/>
      <c r="H23" s="40"/>
      <c r="J23" s="193"/>
      <c r="K23" s="193"/>
      <c r="L23" s="193"/>
      <c r="M23" s="193"/>
      <c r="N23" s="193"/>
      <c r="O23" s="193"/>
      <c r="P23" s="193"/>
      <c r="Q23" s="193"/>
      <c r="U23" s="44">
        <v>2030</v>
      </c>
      <c r="V23" s="38"/>
      <c r="W23" s="38"/>
      <c r="X23" s="38"/>
      <c r="Y23" s="38"/>
      <c r="IP23" s="38"/>
    </row>
    <row r="24" spans="1:250" ht="18" customHeight="1" thickBot="1">
      <c r="A24" s="39"/>
      <c r="B24" s="162"/>
      <c r="C24" s="163"/>
      <c r="D24" s="164"/>
      <c r="E24" s="164"/>
      <c r="F24" s="164"/>
      <c r="G24" s="165"/>
      <c r="H24" s="40"/>
      <c r="J24" s="193"/>
      <c r="K24" s="193"/>
      <c r="L24" s="193"/>
      <c r="M24" s="193"/>
      <c r="N24" s="193"/>
      <c r="O24" s="193"/>
      <c r="P24" s="193"/>
      <c r="Q24" s="193"/>
      <c r="U24" s="44">
        <v>2031</v>
      </c>
      <c r="V24" s="38"/>
      <c r="W24" s="38"/>
      <c r="X24" s="38"/>
      <c r="Y24" s="38"/>
      <c r="IP24" s="38"/>
    </row>
    <row r="25" spans="1:250" ht="18" customHeight="1" thickTop="1">
      <c r="A25" s="39"/>
      <c r="H25" s="40"/>
      <c r="J25" s="190"/>
      <c r="K25" s="190"/>
      <c r="L25" s="190"/>
      <c r="M25" s="190"/>
      <c r="N25" s="190"/>
      <c r="O25" s="190"/>
      <c r="P25" s="190"/>
      <c r="Q25" s="190"/>
      <c r="U25" s="44">
        <v>2032</v>
      </c>
      <c r="V25" s="38"/>
      <c r="W25" s="38"/>
      <c r="X25" s="38"/>
      <c r="Y25" s="38"/>
      <c r="IP25" s="38"/>
    </row>
    <row r="26" spans="1:250" ht="18" customHeight="1">
      <c r="A26" s="39"/>
      <c r="H26" s="40"/>
      <c r="J26" s="193"/>
      <c r="K26" s="193"/>
      <c r="L26" s="193"/>
      <c r="M26" s="193"/>
      <c r="N26" s="193"/>
      <c r="O26" s="193"/>
      <c r="P26" s="193"/>
      <c r="Q26" s="193"/>
      <c r="U26" s="44">
        <v>2033</v>
      </c>
      <c r="V26" s="38"/>
      <c r="W26" s="38"/>
      <c r="X26" s="38"/>
      <c r="Y26" s="38"/>
      <c r="IP26" s="38"/>
    </row>
    <row r="27" spans="1:250" ht="18" customHeight="1">
      <c r="A27" s="39"/>
      <c r="B27" s="50" t="s">
        <v>16</v>
      </c>
      <c r="C27" s="41"/>
      <c r="D27" s="41"/>
      <c r="E27" s="41"/>
      <c r="F27" s="41"/>
      <c r="G27" s="41"/>
      <c r="H27" s="40"/>
      <c r="J27" s="193"/>
      <c r="K27" s="193"/>
      <c r="L27" s="193"/>
      <c r="M27" s="193"/>
      <c r="N27" s="193"/>
      <c r="O27" s="193"/>
      <c r="P27" s="193"/>
      <c r="Q27" s="193"/>
      <c r="U27" s="44">
        <v>2034</v>
      </c>
      <c r="V27" s="38"/>
      <c r="W27" s="38"/>
      <c r="X27" s="38"/>
      <c r="Y27" s="38"/>
      <c r="IP27" s="38"/>
    </row>
    <row r="28" spans="1:250" ht="18" customHeight="1">
      <c r="A28" s="39"/>
      <c r="B28" s="191"/>
      <c r="C28" s="191"/>
      <c r="D28" s="191"/>
      <c r="E28" s="191"/>
      <c r="F28" s="191"/>
      <c r="G28" s="191"/>
      <c r="H28" s="192"/>
      <c r="J28" s="193"/>
      <c r="K28" s="193"/>
      <c r="L28" s="193"/>
      <c r="M28" s="193"/>
      <c r="N28" s="193"/>
      <c r="O28" s="193"/>
      <c r="P28" s="193"/>
      <c r="Q28" s="193"/>
      <c r="U28" s="44">
        <v>2035</v>
      </c>
      <c r="V28" s="38"/>
      <c r="W28" s="38"/>
      <c r="X28" s="38"/>
      <c r="Y28" s="38"/>
      <c r="IP28" s="38"/>
    </row>
    <row r="29" spans="1:250" ht="18.75" customHeight="1">
      <c r="A29" s="39"/>
      <c r="B29" s="194" t="s">
        <v>17</v>
      </c>
      <c r="C29" s="194"/>
      <c r="D29" s="194"/>
      <c r="E29" s="194"/>
      <c r="F29" s="194"/>
      <c r="G29" s="194"/>
      <c r="H29" s="195"/>
      <c r="J29" s="193"/>
      <c r="K29" s="193"/>
      <c r="L29" s="193"/>
      <c r="M29" s="193"/>
      <c r="N29" s="193"/>
      <c r="O29" s="193"/>
      <c r="P29" s="193"/>
      <c r="Q29" s="193"/>
      <c r="U29" s="44">
        <v>2036</v>
      </c>
      <c r="V29" s="38"/>
      <c r="W29" s="38"/>
      <c r="X29" s="38"/>
      <c r="Y29" s="38"/>
      <c r="IP29" s="38"/>
    </row>
    <row r="30" spans="1:250" ht="18" customHeight="1">
      <c r="A30" s="39"/>
      <c r="B30" s="194" t="s">
        <v>18</v>
      </c>
      <c r="C30" s="194"/>
      <c r="D30" s="194"/>
      <c r="E30" s="194"/>
      <c r="F30" s="194"/>
      <c r="G30" s="194"/>
      <c r="H30" s="195"/>
      <c r="J30" s="199"/>
      <c r="K30" s="199"/>
      <c r="L30" s="199"/>
      <c r="M30" s="199"/>
      <c r="N30" s="199"/>
      <c r="O30" s="199"/>
      <c r="P30" s="199"/>
      <c r="Q30" s="199"/>
      <c r="U30" s="44">
        <v>2037</v>
      </c>
      <c r="V30" s="38"/>
      <c r="W30" s="38"/>
      <c r="X30" s="38"/>
      <c r="Y30" s="38"/>
      <c r="IP30" s="38"/>
    </row>
    <row r="31" spans="1:250" ht="18" customHeight="1">
      <c r="A31" s="39"/>
      <c r="B31" s="194" t="s">
        <v>19</v>
      </c>
      <c r="C31" s="194"/>
      <c r="D31" s="194"/>
      <c r="E31" s="194"/>
      <c r="F31" s="194"/>
      <c r="G31" s="194"/>
      <c r="H31" s="195"/>
      <c r="J31" s="199"/>
      <c r="K31" s="199"/>
      <c r="L31" s="199"/>
      <c r="M31" s="199"/>
      <c r="N31" s="199"/>
      <c r="O31" s="199"/>
      <c r="P31" s="199"/>
      <c r="Q31" s="199"/>
      <c r="U31" s="44">
        <v>2038</v>
      </c>
      <c r="V31" s="38"/>
      <c r="W31" s="38"/>
      <c r="X31" s="38"/>
      <c r="Y31" s="38"/>
      <c r="IP31" s="38"/>
    </row>
    <row r="32" spans="1:250" ht="18" customHeight="1">
      <c r="A32" s="39"/>
      <c r="B32" s="194" t="s">
        <v>20</v>
      </c>
      <c r="C32" s="194"/>
      <c r="D32" s="194"/>
      <c r="E32" s="194"/>
      <c r="F32" s="194"/>
      <c r="G32" s="194"/>
      <c r="H32" s="195"/>
      <c r="U32" s="44">
        <v>2039</v>
      </c>
      <c r="V32" s="38"/>
      <c r="W32" s="38"/>
      <c r="X32" s="38"/>
      <c r="Y32" s="38"/>
      <c r="IP32" s="38"/>
    </row>
    <row r="33" spans="1:250" ht="18" customHeight="1" thickBot="1">
      <c r="A33" s="51"/>
      <c r="B33" s="52"/>
      <c r="C33" s="52"/>
      <c r="D33" s="52"/>
      <c r="E33" s="52"/>
      <c r="F33" s="52"/>
      <c r="G33" s="52"/>
      <c r="H33" s="53"/>
      <c r="J33" s="199"/>
      <c r="K33" s="199"/>
      <c r="L33" s="199"/>
      <c r="M33" s="199"/>
      <c r="N33" s="199"/>
      <c r="O33" s="199"/>
      <c r="P33" s="199"/>
      <c r="Q33" s="199"/>
      <c r="U33" s="44">
        <v>2040</v>
      </c>
      <c r="V33" s="38"/>
      <c r="W33" s="38"/>
      <c r="X33" s="38"/>
      <c r="Y33" s="38"/>
      <c r="IP33" s="38"/>
    </row>
    <row r="34" spans="1:250" ht="18" customHeight="1" thickTop="1">
      <c r="J34" s="199"/>
      <c r="K34" s="199"/>
      <c r="L34" s="199"/>
      <c r="M34" s="199"/>
      <c r="N34" s="199"/>
      <c r="O34" s="199"/>
      <c r="P34" s="199"/>
      <c r="Q34" s="199"/>
      <c r="U34" s="44">
        <v>2041</v>
      </c>
      <c r="V34" s="38"/>
      <c r="W34" s="38"/>
      <c r="X34" s="38"/>
      <c r="Y34" s="38"/>
      <c r="IP34" s="38"/>
    </row>
    <row r="35" spans="1:250" ht="18" customHeight="1">
      <c r="J35" s="199"/>
      <c r="K35" s="199"/>
      <c r="L35" s="199"/>
      <c r="M35" s="199"/>
      <c r="N35" s="199"/>
      <c r="O35" s="199"/>
      <c r="P35" s="199"/>
      <c r="Q35" s="199"/>
      <c r="U35" s="44">
        <v>2042</v>
      </c>
      <c r="V35" s="38"/>
      <c r="W35" s="38"/>
      <c r="X35" s="38"/>
      <c r="Y35" s="38"/>
      <c r="IP35" s="38"/>
    </row>
    <row r="36" spans="1:250" ht="18" customHeight="1">
      <c r="J36" s="199"/>
      <c r="K36" s="199"/>
      <c r="L36" s="199"/>
      <c r="M36" s="199"/>
      <c r="N36" s="199"/>
      <c r="O36" s="199"/>
      <c r="P36" s="199"/>
      <c r="Q36" s="199"/>
      <c r="U36" s="44">
        <v>2043</v>
      </c>
      <c r="V36" s="38"/>
      <c r="W36" s="38"/>
      <c r="X36" s="38"/>
      <c r="Y36" s="38"/>
      <c r="IP36" s="38"/>
    </row>
    <row r="37" spans="1:250" ht="21" customHeight="1">
      <c r="J37" s="199"/>
      <c r="K37" s="199"/>
      <c r="L37" s="199"/>
      <c r="M37" s="199"/>
      <c r="N37" s="199"/>
      <c r="O37" s="199"/>
      <c r="P37" s="199"/>
      <c r="Q37" s="199"/>
      <c r="U37" s="44">
        <v>2044</v>
      </c>
      <c r="V37" s="38"/>
      <c r="W37" s="38"/>
      <c r="X37" s="38"/>
      <c r="Y37" s="38"/>
      <c r="IP37" s="38"/>
    </row>
    <row r="38" spans="1:250" ht="18" customHeight="1">
      <c r="J38" s="199"/>
      <c r="K38" s="199"/>
      <c r="L38" s="199"/>
      <c r="M38" s="199"/>
      <c r="N38" s="199"/>
      <c r="O38" s="199"/>
      <c r="P38" s="199"/>
      <c r="Q38" s="199"/>
      <c r="U38" s="44">
        <v>2045</v>
      </c>
      <c r="V38" s="38"/>
      <c r="W38" s="38"/>
      <c r="X38" s="38"/>
      <c r="Y38" s="38"/>
      <c r="IP38" s="38"/>
    </row>
    <row r="39" spans="1:250" ht="18" customHeight="1">
      <c r="J39" s="199"/>
      <c r="K39" s="199"/>
      <c r="L39" s="199"/>
      <c r="M39" s="199"/>
      <c r="N39" s="199"/>
      <c r="O39" s="199"/>
      <c r="P39" s="199"/>
      <c r="Q39" s="199"/>
      <c r="U39" s="44">
        <v>2046</v>
      </c>
      <c r="V39" s="38"/>
      <c r="W39" s="38"/>
      <c r="X39" s="38"/>
      <c r="Y39" s="38"/>
      <c r="IP39" s="38"/>
    </row>
    <row r="40" spans="1:250" ht="18" customHeight="1">
      <c r="J40" s="199"/>
      <c r="K40" s="199"/>
      <c r="L40" s="199"/>
      <c r="M40" s="199"/>
      <c r="N40" s="199"/>
      <c r="O40" s="199"/>
      <c r="P40" s="199"/>
      <c r="Q40" s="199"/>
      <c r="U40" s="44">
        <v>2047</v>
      </c>
      <c r="V40" s="38"/>
      <c r="W40" s="38"/>
      <c r="X40" s="38"/>
      <c r="Y40" s="38"/>
      <c r="IP40" s="38"/>
    </row>
    <row r="41" spans="1:250" ht="18" customHeight="1">
      <c r="J41" s="168"/>
      <c r="K41" s="168"/>
      <c r="L41" s="168"/>
      <c r="M41" s="168"/>
      <c r="N41" s="168"/>
      <c r="O41" s="168"/>
      <c r="P41" s="168"/>
      <c r="Q41" s="168"/>
      <c r="U41" s="44">
        <v>2048</v>
      </c>
      <c r="V41" s="38"/>
      <c r="W41" s="38"/>
      <c r="X41" s="38"/>
      <c r="Y41" s="38"/>
      <c r="IP41" s="38"/>
    </row>
    <row r="42" spans="1:250">
      <c r="J42" s="168"/>
      <c r="K42" s="168"/>
      <c r="L42" s="168"/>
      <c r="M42" s="168"/>
      <c r="N42" s="168"/>
      <c r="O42" s="168"/>
      <c r="P42" s="168"/>
      <c r="Q42" s="168"/>
      <c r="U42" s="44">
        <v>2049</v>
      </c>
      <c r="V42" s="38"/>
      <c r="W42" s="38"/>
      <c r="X42" s="38"/>
      <c r="Y42" s="38"/>
      <c r="IP42" s="38"/>
    </row>
    <row r="43" spans="1:250">
      <c r="J43" s="168"/>
      <c r="K43" s="168"/>
      <c r="L43" s="168"/>
      <c r="M43" s="168"/>
      <c r="N43" s="168"/>
      <c r="O43" s="168"/>
      <c r="P43" s="168"/>
      <c r="Q43" s="168"/>
      <c r="U43" s="44">
        <v>2050</v>
      </c>
      <c r="V43" s="38"/>
      <c r="W43" s="38"/>
      <c r="X43" s="38"/>
      <c r="Y43" s="38"/>
      <c r="IP43" s="38"/>
    </row>
    <row r="44" spans="1:250">
      <c r="J44" s="168"/>
      <c r="K44" s="168"/>
      <c r="L44" s="168"/>
      <c r="M44" s="168"/>
      <c r="N44" s="168"/>
      <c r="O44" s="168"/>
      <c r="P44" s="168"/>
      <c r="Q44" s="168"/>
      <c r="U44" s="44">
        <v>2051</v>
      </c>
      <c r="V44" s="38"/>
      <c r="W44" s="38"/>
      <c r="X44" s="38"/>
      <c r="Y44" s="38"/>
      <c r="IP44" s="38"/>
    </row>
    <row r="45" spans="1:250">
      <c r="J45" s="168"/>
      <c r="K45" s="168"/>
      <c r="L45" s="168"/>
      <c r="M45" s="168"/>
      <c r="N45" s="168"/>
      <c r="O45" s="168"/>
      <c r="P45" s="168"/>
      <c r="Q45" s="168"/>
      <c r="U45" s="44">
        <v>2052</v>
      </c>
      <c r="V45" s="38"/>
      <c r="W45" s="38"/>
      <c r="X45" s="38"/>
      <c r="Y45" s="38"/>
      <c r="IP45" s="38"/>
    </row>
    <row r="46" spans="1:250">
      <c r="J46" s="168"/>
      <c r="K46" s="168"/>
      <c r="L46" s="168"/>
      <c r="M46" s="168"/>
      <c r="N46" s="168"/>
      <c r="O46" s="168"/>
      <c r="P46" s="168"/>
      <c r="Q46" s="168"/>
      <c r="U46" s="44">
        <v>2053</v>
      </c>
      <c r="V46" s="38"/>
      <c r="W46" s="38"/>
      <c r="X46" s="38"/>
      <c r="Y46" s="38"/>
      <c r="IP46" s="38"/>
    </row>
    <row r="47" spans="1:250">
      <c r="J47" s="168"/>
      <c r="K47" s="168"/>
      <c r="L47" s="168"/>
      <c r="M47" s="168"/>
      <c r="N47" s="168"/>
      <c r="O47" s="168"/>
      <c r="P47" s="168"/>
      <c r="Q47" s="168"/>
      <c r="U47" s="44">
        <v>2054</v>
      </c>
      <c r="V47" s="38"/>
      <c r="W47" s="38"/>
      <c r="X47" s="38"/>
      <c r="Y47" s="38"/>
      <c r="IP47" s="38"/>
    </row>
    <row r="48" spans="1:250">
      <c r="J48" s="168"/>
      <c r="K48" s="168"/>
      <c r="L48" s="168"/>
      <c r="M48" s="168"/>
      <c r="N48" s="168"/>
      <c r="O48" s="168"/>
      <c r="P48" s="168"/>
      <c r="Q48" s="168"/>
      <c r="U48" s="44">
        <v>2055</v>
      </c>
      <c r="V48" s="38"/>
      <c r="W48" s="38"/>
      <c r="X48" s="38"/>
      <c r="Y48" s="38"/>
      <c r="IP48" s="38"/>
    </row>
    <row r="49" spans="21:250">
      <c r="U49" s="44">
        <v>2056</v>
      </c>
      <c r="V49" s="38"/>
      <c r="W49" s="38"/>
      <c r="X49" s="38"/>
      <c r="Y49" s="38"/>
      <c r="IP49" s="38"/>
    </row>
    <row r="50" spans="21:250">
      <c r="U50" s="44">
        <v>2057</v>
      </c>
      <c r="V50" s="38"/>
      <c r="W50" s="38"/>
      <c r="X50" s="38"/>
      <c r="Y50" s="38"/>
      <c r="IP50" s="38"/>
    </row>
    <row r="51" spans="21:250">
      <c r="U51" s="44">
        <v>2058</v>
      </c>
      <c r="V51" s="38"/>
      <c r="W51" s="38"/>
      <c r="X51" s="38"/>
      <c r="Y51" s="38"/>
      <c r="IP51" s="38"/>
    </row>
    <row r="52" spans="21:250">
      <c r="U52" s="44">
        <v>2059</v>
      </c>
      <c r="V52" s="38"/>
      <c r="W52" s="38"/>
      <c r="X52" s="38"/>
      <c r="Y52" s="38"/>
      <c r="IP52" s="38"/>
    </row>
    <row r="53" spans="21:250">
      <c r="U53" s="44">
        <v>2060</v>
      </c>
      <c r="V53" s="38"/>
      <c r="W53" s="38"/>
      <c r="X53" s="38"/>
      <c r="Y53" s="38"/>
      <c r="IP53" s="38"/>
    </row>
    <row r="54" spans="21:250">
      <c r="U54" s="44">
        <v>2061</v>
      </c>
      <c r="V54" s="38"/>
      <c r="W54" s="38"/>
      <c r="X54" s="38"/>
      <c r="Y54" s="38"/>
      <c r="IP54" s="38"/>
    </row>
    <row r="55" spans="21:250">
      <c r="U55" s="44">
        <v>2062</v>
      </c>
      <c r="V55" s="38"/>
      <c r="W55" s="38"/>
      <c r="X55" s="38"/>
      <c r="Y55" s="38"/>
      <c r="IP55" s="38"/>
    </row>
    <row r="56" spans="21:250">
      <c r="U56" s="44">
        <v>2063</v>
      </c>
      <c r="V56" s="38"/>
      <c r="W56" s="38"/>
      <c r="X56" s="38"/>
      <c r="Y56" s="38"/>
      <c r="IP56" s="38"/>
    </row>
    <row r="57" spans="21:250">
      <c r="U57" s="44">
        <v>2064</v>
      </c>
      <c r="V57" s="38"/>
      <c r="W57" s="38"/>
      <c r="X57" s="38"/>
      <c r="Y57" s="38"/>
      <c r="IP57" s="38"/>
    </row>
    <row r="58" spans="21:250">
      <c r="U58" s="44">
        <v>2065</v>
      </c>
      <c r="V58" s="38"/>
      <c r="W58" s="38"/>
      <c r="X58" s="38"/>
      <c r="Y58" s="38"/>
      <c r="IP58" s="38"/>
    </row>
    <row r="59" spans="21:250">
      <c r="U59" s="44">
        <v>2066</v>
      </c>
      <c r="V59" s="38"/>
      <c r="W59" s="38"/>
      <c r="X59" s="38"/>
      <c r="Y59" s="38"/>
      <c r="IP59" s="38"/>
    </row>
    <row r="60" spans="21:250">
      <c r="U60" s="44">
        <v>2067</v>
      </c>
      <c r="V60" s="38"/>
      <c r="W60" s="38"/>
      <c r="X60" s="38"/>
      <c r="Y60" s="38"/>
      <c r="IP60" s="38"/>
    </row>
    <row r="61" spans="21:250">
      <c r="U61" s="44">
        <v>2068</v>
      </c>
      <c r="V61" s="38"/>
      <c r="W61" s="38"/>
      <c r="X61" s="38"/>
      <c r="Y61" s="38"/>
      <c r="IP61" s="38"/>
    </row>
    <row r="62" spans="21:250">
      <c r="U62" s="44">
        <v>2069</v>
      </c>
      <c r="V62" s="38"/>
      <c r="W62" s="38"/>
      <c r="X62" s="38"/>
      <c r="Y62" s="38"/>
      <c r="IP62" s="38"/>
    </row>
    <row r="63" spans="21:250">
      <c r="U63" s="44">
        <v>2070</v>
      </c>
      <c r="V63" s="38"/>
      <c r="W63" s="38"/>
      <c r="X63" s="38"/>
      <c r="Y63" s="38"/>
      <c r="IP63" s="38"/>
    </row>
    <row r="64" spans="21:250">
      <c r="U64" s="44">
        <v>2071</v>
      </c>
      <c r="V64" s="38"/>
      <c r="W64" s="38"/>
      <c r="X64" s="38"/>
      <c r="Y64" s="38"/>
      <c r="IP64" s="38"/>
    </row>
    <row r="65" spans="21:250">
      <c r="U65" s="44">
        <v>2072</v>
      </c>
      <c r="V65" s="38"/>
      <c r="W65" s="38"/>
      <c r="X65" s="38"/>
      <c r="Y65" s="38"/>
      <c r="IP65" s="38"/>
    </row>
    <row r="66" spans="21:250">
      <c r="U66" s="44">
        <v>2073</v>
      </c>
      <c r="V66" s="38"/>
      <c r="W66" s="38"/>
      <c r="X66" s="38"/>
      <c r="Y66" s="38"/>
      <c r="IP66" s="38"/>
    </row>
    <row r="67" spans="21:250">
      <c r="U67" s="44">
        <v>2074</v>
      </c>
      <c r="V67" s="38"/>
      <c r="W67" s="38"/>
      <c r="X67" s="38"/>
      <c r="Y67" s="38"/>
      <c r="IP67" s="38"/>
    </row>
    <row r="68" spans="21:250">
      <c r="U68" s="44">
        <v>2075</v>
      </c>
      <c r="V68" s="38"/>
      <c r="W68" s="38"/>
      <c r="X68" s="38"/>
      <c r="Y68" s="38"/>
      <c r="IP68" s="38"/>
    </row>
    <row r="69" spans="21:250">
      <c r="U69" s="44">
        <v>2076</v>
      </c>
      <c r="V69" s="38"/>
      <c r="W69" s="38"/>
      <c r="X69" s="38"/>
      <c r="Y69" s="38"/>
      <c r="IP69" s="38"/>
    </row>
    <row r="70" spans="21:250">
      <c r="U70" s="44">
        <v>2077</v>
      </c>
      <c r="V70" s="38"/>
      <c r="W70" s="38"/>
      <c r="X70" s="38"/>
      <c r="Y70" s="38"/>
      <c r="IP70" s="38"/>
    </row>
    <row r="71" spans="21:250">
      <c r="U71" s="44">
        <v>2078</v>
      </c>
      <c r="V71" s="38"/>
      <c r="W71" s="38"/>
      <c r="X71" s="38"/>
      <c r="Y71" s="38"/>
      <c r="IP71" s="38"/>
    </row>
    <row r="72" spans="21:250">
      <c r="U72" s="44">
        <v>2079</v>
      </c>
      <c r="V72" s="38"/>
      <c r="W72" s="38"/>
      <c r="X72" s="38"/>
      <c r="Y72" s="38"/>
      <c r="IP72" s="38"/>
    </row>
    <row r="73" spans="21:250">
      <c r="U73" s="44">
        <v>2080</v>
      </c>
      <c r="V73" s="38"/>
      <c r="W73" s="38"/>
      <c r="X73" s="38"/>
      <c r="Y73" s="38"/>
      <c r="IP73" s="38"/>
    </row>
    <row r="74" spans="21:250">
      <c r="U74" s="44">
        <v>2081</v>
      </c>
      <c r="V74" s="38"/>
      <c r="W74" s="38"/>
      <c r="X74" s="38"/>
      <c r="Y74" s="38"/>
      <c r="IP74" s="38"/>
    </row>
    <row r="75" spans="21:250">
      <c r="U75" s="44">
        <v>2082</v>
      </c>
      <c r="V75" s="38"/>
      <c r="W75" s="38"/>
      <c r="X75" s="38"/>
      <c r="Y75" s="38"/>
      <c r="IP75" s="38"/>
    </row>
    <row r="76" spans="21:250">
      <c r="U76" s="44">
        <v>2083</v>
      </c>
      <c r="V76" s="38"/>
      <c r="W76" s="38"/>
      <c r="X76" s="38"/>
      <c r="Y76" s="38"/>
      <c r="IP76" s="38"/>
    </row>
    <row r="77" spans="21:250">
      <c r="U77" s="44">
        <v>2084</v>
      </c>
      <c r="V77" s="38"/>
      <c r="W77" s="38"/>
      <c r="X77" s="38"/>
      <c r="Y77" s="38"/>
      <c r="IP77" s="38"/>
    </row>
    <row r="78" spans="21:250">
      <c r="U78" s="44">
        <v>2085</v>
      </c>
      <c r="V78" s="38"/>
      <c r="W78" s="38"/>
      <c r="X78" s="38"/>
      <c r="Y78" s="38"/>
      <c r="IP78" s="38"/>
    </row>
    <row r="79" spans="21:250">
      <c r="U79" s="44">
        <v>2086</v>
      </c>
      <c r="V79" s="38"/>
      <c r="W79" s="38"/>
      <c r="X79" s="38"/>
      <c r="Y79" s="38"/>
      <c r="IP79" s="38"/>
    </row>
    <row r="80" spans="21:250">
      <c r="U80" s="44">
        <v>2087</v>
      </c>
      <c r="V80" s="38"/>
      <c r="W80" s="38"/>
      <c r="X80" s="38"/>
      <c r="Y80" s="38"/>
      <c r="IP80" s="38"/>
    </row>
    <row r="81" spans="21:250">
      <c r="U81" s="44">
        <v>2088</v>
      </c>
      <c r="V81" s="38"/>
      <c r="W81" s="38"/>
      <c r="X81" s="38"/>
      <c r="Y81" s="38"/>
      <c r="IP81" s="38"/>
    </row>
    <row r="82" spans="21:250">
      <c r="U82" s="44">
        <v>2089</v>
      </c>
      <c r="V82" s="38"/>
      <c r="W82" s="38"/>
      <c r="X82" s="38"/>
      <c r="Y82" s="38"/>
      <c r="IP82" s="38"/>
    </row>
    <row r="83" spans="21:250">
      <c r="U83" s="44">
        <v>2090</v>
      </c>
      <c r="V83" s="38"/>
      <c r="W83" s="38"/>
      <c r="X83" s="38"/>
      <c r="Y83" s="38"/>
      <c r="IP83" s="38"/>
    </row>
    <row r="84" spans="21:250">
      <c r="U84" s="44">
        <v>2091</v>
      </c>
      <c r="V84" s="38"/>
      <c r="W84" s="38"/>
      <c r="X84" s="38"/>
      <c r="Y84" s="38"/>
      <c r="IP84" s="38"/>
    </row>
    <row r="85" spans="21:250">
      <c r="U85" s="44">
        <v>2092</v>
      </c>
      <c r="V85" s="38"/>
      <c r="W85" s="38"/>
      <c r="X85" s="38"/>
      <c r="Y85" s="38"/>
      <c r="IP85" s="38"/>
    </row>
    <row r="86" spans="21:250">
      <c r="U86" s="44">
        <v>2093</v>
      </c>
      <c r="V86" s="38"/>
      <c r="W86" s="38"/>
      <c r="X86" s="38"/>
      <c r="Y86" s="38"/>
      <c r="IP86" s="38"/>
    </row>
    <row r="87" spans="21:250">
      <c r="U87" s="44">
        <v>2094</v>
      </c>
      <c r="V87" s="38"/>
      <c r="W87" s="38"/>
      <c r="X87" s="38"/>
      <c r="Y87" s="38"/>
    </row>
    <row r="88" spans="21:250">
      <c r="U88" s="44">
        <v>2095</v>
      </c>
    </row>
    <row r="89" spans="21:250">
      <c r="U89" s="44">
        <v>2096</v>
      </c>
    </row>
    <row r="90" spans="21:250">
      <c r="U90" s="44">
        <v>2097</v>
      </c>
    </row>
    <row r="91" spans="21:250">
      <c r="U91" s="44">
        <v>2098</v>
      </c>
    </row>
    <row r="92" spans="21:250">
      <c r="U92" s="44">
        <v>2099</v>
      </c>
    </row>
    <row r="93" spans="21:250">
      <c r="U93" s="44">
        <v>2100</v>
      </c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J19:Q19"/>
    <mergeCell ref="J21:Q21"/>
    <mergeCell ref="J22:Q22"/>
    <mergeCell ref="J23:Q23"/>
    <mergeCell ref="J24:Q24"/>
    <mergeCell ref="C19:G19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120" workbookViewId="0">
      <selection activeCell="C36" sqref="C36"/>
    </sheetView>
  </sheetViews>
  <sheetFormatPr defaultRowHeight="12.75"/>
  <cols>
    <col min="1" max="1" width="65.5703125" style="86" customWidth="1"/>
    <col min="2" max="3" width="17.42578125" style="86" customWidth="1"/>
    <col min="4" max="4" width="10.28515625" style="86" customWidth="1"/>
    <col min="5" max="16384" width="9.140625" style="86"/>
  </cols>
  <sheetData>
    <row r="1" spans="1:6">
      <c r="A1" s="85" t="s">
        <v>10</v>
      </c>
      <c r="B1" s="200" t="str">
        <f>'ФИ-Почетна'!$C$18</f>
        <v>Реплек АД</v>
      </c>
      <c r="C1" s="200"/>
      <c r="D1" s="200"/>
    </row>
    <row r="2" spans="1:6">
      <c r="A2" s="85" t="s">
        <v>21</v>
      </c>
      <c r="B2" s="172" t="str">
        <f>'ФИ-Почетна'!$C$22</f>
        <v>01.01 - 31.12</v>
      </c>
      <c r="C2" s="87"/>
      <c r="D2" s="88"/>
    </row>
    <row r="3" spans="1:6">
      <c r="A3" s="85" t="s">
        <v>15</v>
      </c>
      <c r="B3" s="172">
        <f>'ФИ-Почетна'!$C$23</f>
        <v>2022</v>
      </c>
      <c r="C3" s="87"/>
      <c r="D3" s="88"/>
    </row>
    <row r="4" spans="1:6">
      <c r="A4" s="87" t="s">
        <v>22</v>
      </c>
      <c r="B4" s="60" t="str">
        <f>'ФИ-Почетна'!$C$20</f>
        <v>да</v>
      </c>
      <c r="C4" s="89"/>
      <c r="D4" s="89"/>
    </row>
    <row r="5" spans="1:6">
      <c r="A5" s="87"/>
      <c r="B5" s="60"/>
      <c r="C5" s="89"/>
      <c r="D5" s="89"/>
    </row>
    <row r="6" spans="1:6" ht="18">
      <c r="A6" s="203" t="s">
        <v>23</v>
      </c>
      <c r="B6" s="203"/>
      <c r="C6" s="203"/>
      <c r="D6" s="203"/>
    </row>
    <row r="7" spans="1:6">
      <c r="A7" s="201" t="s">
        <v>24</v>
      </c>
      <c r="B7" s="201"/>
      <c r="C7" s="201"/>
      <c r="D7" s="201"/>
    </row>
    <row r="8" spans="1:6" ht="12.75" customHeight="1" thickBot="1">
      <c r="A8" s="89"/>
      <c r="B8" s="202" t="s">
        <v>25</v>
      </c>
      <c r="C8" s="202"/>
      <c r="D8" s="202"/>
    </row>
    <row r="9" spans="1:6" s="92" customFormat="1" ht="33" customHeight="1" thickTop="1" thickBot="1">
      <c r="A9" s="90" t="s">
        <v>26</v>
      </c>
      <c r="B9" s="91" t="s">
        <v>27</v>
      </c>
      <c r="C9" s="91" t="s">
        <v>28</v>
      </c>
      <c r="D9" s="91" t="s">
        <v>29</v>
      </c>
      <c r="F9" s="93"/>
    </row>
    <row r="10" spans="1:6" ht="14.25" thickTop="1" thickBot="1">
      <c r="A10" s="70" t="s">
        <v>30</v>
      </c>
      <c r="B10" s="69"/>
      <c r="C10" s="69"/>
      <c r="D10" s="69"/>
      <c r="F10" s="93"/>
    </row>
    <row r="11" spans="1:6" ht="14.25" thickTop="1" thickBot="1">
      <c r="A11" s="73" t="s">
        <v>31</v>
      </c>
      <c r="B11" s="62">
        <f>B12+B13+B18+B19+B25+B26</f>
        <v>1351350.6259999999</v>
      </c>
      <c r="C11" s="62">
        <f>C12+C13+C18+C19+C25+C26</f>
        <v>1363757</v>
      </c>
      <c r="D11" s="62">
        <f t="shared" ref="D11:D35" si="0">IF(B11&lt;=0,0,C11/B11*100)</f>
        <v>100.91807216878441</v>
      </c>
      <c r="F11" s="93"/>
    </row>
    <row r="12" spans="1:6" ht="14.25" thickTop="1" thickBot="1">
      <c r="A12" s="73" t="s">
        <v>32</v>
      </c>
      <c r="B12" s="80">
        <v>9697.9969999999994</v>
      </c>
      <c r="C12" s="80">
        <v>5614</v>
      </c>
      <c r="D12" s="62">
        <f t="shared" si="0"/>
        <v>57.888242283432348</v>
      </c>
      <c r="F12" s="93"/>
    </row>
    <row r="13" spans="1:6" ht="14.25" thickTop="1" thickBot="1">
      <c r="A13" s="73" t="s">
        <v>33</v>
      </c>
      <c r="B13" s="62">
        <f>SUM(B14:B17)</f>
        <v>1341514.2679999999</v>
      </c>
      <c r="C13" s="62">
        <f>SUM(C14:C17)</f>
        <v>1358143</v>
      </c>
      <c r="D13" s="62">
        <f t="shared" si="0"/>
        <v>101.23954939553428</v>
      </c>
      <c r="F13" s="93"/>
    </row>
    <row r="14" spans="1:6" ht="14.25" thickTop="1" thickBot="1">
      <c r="A14" s="74" t="s">
        <v>34</v>
      </c>
      <c r="B14" s="64">
        <v>412716.10499999998</v>
      </c>
      <c r="C14" s="64">
        <v>410728</v>
      </c>
      <c r="D14" s="63">
        <f t="shared" si="0"/>
        <v>99.51828751630616</v>
      </c>
      <c r="F14" s="93"/>
    </row>
    <row r="15" spans="1:6" ht="27" thickTop="1" thickBot="1">
      <c r="A15" s="74" t="s">
        <v>35</v>
      </c>
      <c r="B15" s="64">
        <v>897086.80299999996</v>
      </c>
      <c r="C15" s="64">
        <v>837250</v>
      </c>
      <c r="D15" s="63">
        <f t="shared" si="0"/>
        <v>93.329875904996456</v>
      </c>
      <c r="F15" s="93"/>
    </row>
    <row r="16" spans="1:6" ht="14.25" thickTop="1" thickBot="1">
      <c r="A16" s="74" t="s">
        <v>36</v>
      </c>
      <c r="B16" s="64">
        <v>0</v>
      </c>
      <c r="C16" s="64"/>
      <c r="D16" s="63">
        <f t="shared" si="0"/>
        <v>0</v>
      </c>
      <c r="F16" s="93"/>
    </row>
    <row r="17" spans="1:6" ht="14.25" thickTop="1" thickBot="1">
      <c r="A17" s="74" t="s">
        <v>37</v>
      </c>
      <c r="B17" s="64">
        <v>31711.360000000001</v>
      </c>
      <c r="C17" s="64">
        <v>110165</v>
      </c>
      <c r="D17" s="63">
        <f t="shared" si="0"/>
        <v>347.39916547256252</v>
      </c>
      <c r="F17" s="93"/>
    </row>
    <row r="18" spans="1:6" ht="14.25" thickTop="1" thickBot="1">
      <c r="A18" s="73" t="s">
        <v>38</v>
      </c>
      <c r="B18" s="80">
        <v>0</v>
      </c>
      <c r="C18" s="80">
        <v>0</v>
      </c>
      <c r="D18" s="62">
        <f t="shared" si="0"/>
        <v>0</v>
      </c>
      <c r="F18" s="93"/>
    </row>
    <row r="19" spans="1:6" ht="14.25" thickTop="1" thickBot="1">
      <c r="A19" s="73" t="s">
        <v>39</v>
      </c>
      <c r="B19" s="62">
        <f>SUM(B20:B24)</f>
        <v>138.36099999999999</v>
      </c>
      <c r="C19" s="62">
        <f>SUM(C20:C24)</f>
        <v>0</v>
      </c>
      <c r="D19" s="62">
        <f t="shared" si="0"/>
        <v>0</v>
      </c>
      <c r="F19" s="93"/>
    </row>
    <row r="20" spans="1:6" ht="14.25" thickTop="1" thickBot="1">
      <c r="A20" s="74" t="s">
        <v>40</v>
      </c>
      <c r="B20" s="64">
        <v>0</v>
      </c>
      <c r="C20" s="64"/>
      <c r="D20" s="63">
        <f t="shared" si="0"/>
        <v>0</v>
      </c>
      <c r="F20" s="93"/>
    </row>
    <row r="21" spans="1:6" ht="14.25" thickTop="1" thickBot="1">
      <c r="A21" s="74" t="s">
        <v>41</v>
      </c>
      <c r="B21" s="64">
        <v>138.36099999999999</v>
      </c>
      <c r="C21" s="64"/>
      <c r="D21" s="63">
        <f t="shared" si="0"/>
        <v>0</v>
      </c>
      <c r="F21" s="93"/>
    </row>
    <row r="22" spans="1:6" ht="14.25" thickTop="1" thickBot="1">
      <c r="A22" s="74" t="s">
        <v>42</v>
      </c>
      <c r="B22" s="64">
        <v>0</v>
      </c>
      <c r="C22" s="64"/>
      <c r="D22" s="63">
        <f t="shared" si="0"/>
        <v>0</v>
      </c>
      <c r="F22" s="93"/>
    </row>
    <row r="23" spans="1:6" ht="14.25" thickTop="1" thickBot="1">
      <c r="A23" s="74" t="s">
        <v>43</v>
      </c>
      <c r="B23" s="64">
        <v>0</v>
      </c>
      <c r="C23" s="64"/>
      <c r="D23" s="63">
        <f t="shared" si="0"/>
        <v>0</v>
      </c>
      <c r="F23" s="93"/>
    </row>
    <row r="24" spans="1:6" ht="14.25" thickTop="1" thickBot="1">
      <c r="A24" s="74" t="s">
        <v>44</v>
      </c>
      <c r="B24" s="64">
        <v>0</v>
      </c>
      <c r="C24" s="64"/>
      <c r="D24" s="63">
        <f t="shared" si="0"/>
        <v>0</v>
      </c>
      <c r="F24" s="93"/>
    </row>
    <row r="25" spans="1:6" ht="15.75" customHeight="1" thickTop="1" thickBot="1">
      <c r="A25" s="73" t="s">
        <v>45</v>
      </c>
      <c r="B25" s="80">
        <v>0</v>
      </c>
      <c r="C25" s="80">
        <v>0</v>
      </c>
      <c r="D25" s="62">
        <f t="shared" si="0"/>
        <v>0</v>
      </c>
      <c r="F25" s="93"/>
    </row>
    <row r="26" spans="1:6" ht="14.25" thickTop="1" thickBot="1">
      <c r="A26" s="73" t="s">
        <v>46</v>
      </c>
      <c r="B26" s="80">
        <v>0</v>
      </c>
      <c r="C26" s="80">
        <v>0</v>
      </c>
      <c r="D26" s="62">
        <f t="shared" si="0"/>
        <v>0</v>
      </c>
      <c r="F26" s="93"/>
    </row>
    <row r="27" spans="1:6" ht="14.25" thickTop="1" thickBot="1">
      <c r="A27" s="73" t="s">
        <v>47</v>
      </c>
      <c r="B27" s="62">
        <f>SUM(B28:B33)</f>
        <v>769028.75899999996</v>
      </c>
      <c r="C27" s="62">
        <f>SUM(C28:C33)</f>
        <v>899342</v>
      </c>
      <c r="D27" s="62">
        <f t="shared" si="0"/>
        <v>116.94517135736923</v>
      </c>
      <c r="F27" s="93"/>
    </row>
    <row r="28" spans="1:6" ht="14.25" thickTop="1" thickBot="1">
      <c r="A28" s="75" t="s">
        <v>48</v>
      </c>
      <c r="B28" s="64">
        <v>372904.17</v>
      </c>
      <c r="C28" s="64">
        <v>408362</v>
      </c>
      <c r="D28" s="63">
        <f t="shared" si="0"/>
        <v>109.50856355400906</v>
      </c>
      <c r="F28" s="93"/>
    </row>
    <row r="29" spans="1:6" ht="15.75" customHeight="1" thickTop="1" thickBot="1">
      <c r="A29" s="75" t="s">
        <v>49</v>
      </c>
      <c r="B29" s="64">
        <v>180418.99</v>
      </c>
      <c r="C29" s="64">
        <v>251019</v>
      </c>
      <c r="D29" s="63">
        <f t="shared" si="0"/>
        <v>139.13114135047536</v>
      </c>
      <c r="F29" s="93"/>
    </row>
    <row r="30" spans="1:6" ht="14.25" thickTop="1" thickBot="1">
      <c r="A30" s="75" t="s">
        <v>50</v>
      </c>
      <c r="B30" s="64">
        <v>73753.093999999997</v>
      </c>
      <c r="C30" s="64">
        <f>29202+20782</f>
        <v>49984</v>
      </c>
      <c r="D30" s="63">
        <f t="shared" si="0"/>
        <v>67.772072043513191</v>
      </c>
      <c r="F30" s="93"/>
    </row>
    <row r="31" spans="1:6" ht="14.25" thickTop="1" thickBot="1">
      <c r="A31" s="75" t="s">
        <v>51</v>
      </c>
      <c r="B31" s="64">
        <v>0</v>
      </c>
      <c r="C31" s="64"/>
      <c r="D31" s="63">
        <f t="shared" si="0"/>
        <v>0</v>
      </c>
      <c r="F31" s="93"/>
    </row>
    <row r="32" spans="1:6" ht="14.25" thickTop="1" thickBot="1">
      <c r="A32" s="75" t="s">
        <v>52</v>
      </c>
      <c r="B32" s="64">
        <v>91619.138999999996</v>
      </c>
      <c r="C32" s="64">
        <v>156962</v>
      </c>
      <c r="D32" s="63">
        <f t="shared" si="0"/>
        <v>171.32009939538943</v>
      </c>
      <c r="F32" s="93"/>
    </row>
    <row r="33" spans="1:6" ht="14.25" thickTop="1" thickBot="1">
      <c r="A33" s="75" t="s">
        <v>53</v>
      </c>
      <c r="B33" s="64">
        <v>50333.366000000002</v>
      </c>
      <c r="C33" s="64">
        <v>33015</v>
      </c>
      <c r="D33" s="63">
        <f t="shared" si="0"/>
        <v>65.59267266170913</v>
      </c>
      <c r="F33" s="93"/>
    </row>
    <row r="34" spans="1:6" ht="14.25" thickTop="1" thickBot="1">
      <c r="A34" s="76" t="s">
        <v>54</v>
      </c>
      <c r="B34" s="62">
        <f>B11+B27</f>
        <v>2120379.3849999998</v>
      </c>
      <c r="C34" s="62">
        <f>C11+C27</f>
        <v>2263099</v>
      </c>
      <c r="D34" s="62">
        <f t="shared" si="0"/>
        <v>106.7308527902897</v>
      </c>
      <c r="F34" s="93"/>
    </row>
    <row r="35" spans="1:6" ht="14.25" thickTop="1" thickBot="1">
      <c r="A35" s="36" t="s">
        <v>55</v>
      </c>
      <c r="B35" s="64">
        <v>64899.525000000001</v>
      </c>
      <c r="C35" s="64">
        <v>73058</v>
      </c>
      <c r="D35" s="63">
        <f t="shared" si="0"/>
        <v>112.57093175951596</v>
      </c>
      <c r="F35" s="93"/>
    </row>
    <row r="36" spans="1:6" ht="14.25" thickTop="1" thickBot="1">
      <c r="A36" s="68" t="s">
        <v>56</v>
      </c>
      <c r="B36" s="67"/>
      <c r="C36" s="67"/>
      <c r="D36" s="67"/>
      <c r="F36" s="93"/>
    </row>
    <row r="37" spans="1:6" ht="14.25" thickTop="1" thickBot="1">
      <c r="A37" s="77" t="s">
        <v>57</v>
      </c>
      <c r="B37" s="62">
        <f>(SUM(B38:B41))</f>
        <v>1560518.9480000001</v>
      </c>
      <c r="C37" s="62">
        <f>(SUM(C38:C41))</f>
        <v>1533837</v>
      </c>
      <c r="D37" s="62">
        <f t="shared" ref="D37:D57" si="1">IF(B37&lt;=0,0,C37/B37*100)</f>
        <v>98.290187502420494</v>
      </c>
      <c r="F37" s="93"/>
    </row>
    <row r="38" spans="1:6" ht="14.25" thickTop="1" thickBot="1">
      <c r="A38" s="74" t="s">
        <v>58</v>
      </c>
      <c r="B38" s="64">
        <v>857672</v>
      </c>
      <c r="C38" s="64">
        <v>749053</v>
      </c>
      <c r="D38" s="63">
        <f t="shared" si="1"/>
        <v>87.335601488680993</v>
      </c>
      <c r="F38" s="93"/>
    </row>
    <row r="39" spans="1:6" ht="14.25" thickTop="1" thickBot="1">
      <c r="A39" s="78" t="s">
        <v>59</v>
      </c>
      <c r="B39" s="64">
        <v>360126</v>
      </c>
      <c r="C39" s="64">
        <v>390447</v>
      </c>
      <c r="D39" s="63">
        <f t="shared" si="1"/>
        <v>108.41955315639527</v>
      </c>
      <c r="F39" s="93"/>
    </row>
    <row r="40" spans="1:6" ht="14.25" thickTop="1" thickBot="1">
      <c r="A40" s="74" t="s">
        <v>60</v>
      </c>
      <c r="B40" s="64">
        <v>342720.94800000009</v>
      </c>
      <c r="C40" s="64">
        <v>394337</v>
      </c>
      <c r="D40" s="63">
        <f t="shared" si="1"/>
        <v>115.06066445637863</v>
      </c>
      <c r="F40" s="93"/>
    </row>
    <row r="41" spans="1:6" ht="14.25" thickTop="1" thickBot="1">
      <c r="A41" s="74" t="s">
        <v>61</v>
      </c>
      <c r="B41" s="64">
        <v>0</v>
      </c>
      <c r="C41" s="64">
        <v>0</v>
      </c>
      <c r="D41" s="63">
        <f t="shared" si="1"/>
        <v>0</v>
      </c>
      <c r="F41" s="93"/>
    </row>
    <row r="42" spans="1:6" ht="14.25" thickTop="1" thickBot="1">
      <c r="A42" s="79" t="s">
        <v>62</v>
      </c>
      <c r="B42" s="62">
        <f>B43+B51</f>
        <v>559860.53700000001</v>
      </c>
      <c r="C42" s="62">
        <f>C43+C51</f>
        <v>729262</v>
      </c>
      <c r="D42" s="62">
        <f t="shared" si="1"/>
        <v>130.25779668410527</v>
      </c>
      <c r="F42" s="93"/>
    </row>
    <row r="43" spans="1:6" ht="14.25" thickTop="1" thickBot="1">
      <c r="A43" s="76" t="s">
        <v>63</v>
      </c>
      <c r="B43" s="62">
        <f>SUM(B44:B50)</f>
        <v>418718.86900000001</v>
      </c>
      <c r="C43" s="62">
        <f>SUM(C44:C50)</f>
        <v>598735</v>
      </c>
      <c r="D43" s="62">
        <f t="shared" si="1"/>
        <v>142.99212295589192</v>
      </c>
      <c r="F43" s="93"/>
    </row>
    <row r="44" spans="1:6" ht="14.25" thickTop="1" thickBot="1">
      <c r="A44" s="74" t="s">
        <v>64</v>
      </c>
      <c r="B44" s="64">
        <v>258686.908</v>
      </c>
      <c r="C44" s="64">
        <v>263291</v>
      </c>
      <c r="D44" s="63">
        <f t="shared" si="1"/>
        <v>101.77979320082176</v>
      </c>
    </row>
    <row r="45" spans="1:6" ht="14.25" thickTop="1" thickBot="1">
      <c r="A45" s="75" t="s">
        <v>65</v>
      </c>
      <c r="B45" s="64">
        <v>48194.156999999999</v>
      </c>
      <c r="C45" s="64">
        <v>159405</v>
      </c>
      <c r="D45" s="63">
        <f t="shared" si="1"/>
        <v>330.75586320557488</v>
      </c>
    </row>
    <row r="46" spans="1:6" ht="14.25" thickTop="1" thickBot="1">
      <c r="A46" s="75" t="s">
        <v>66</v>
      </c>
      <c r="B46" s="64">
        <v>0</v>
      </c>
      <c r="C46" s="64"/>
      <c r="D46" s="63">
        <f t="shared" si="1"/>
        <v>0</v>
      </c>
    </row>
    <row r="47" spans="1:6" ht="14.25" thickTop="1" thickBot="1">
      <c r="A47" s="75" t="s">
        <v>67</v>
      </c>
      <c r="B47" s="64">
        <v>5415.299</v>
      </c>
      <c r="C47" s="64">
        <v>24912</v>
      </c>
      <c r="D47" s="63">
        <f t="shared" si="1"/>
        <v>460.03000019020186</v>
      </c>
    </row>
    <row r="48" spans="1:6" ht="14.25" thickTop="1" thickBot="1">
      <c r="A48" s="75" t="s">
        <v>68</v>
      </c>
      <c r="B48" s="64">
        <v>73741.186000000002</v>
      </c>
      <c r="C48" s="64">
        <v>95937</v>
      </c>
      <c r="D48" s="63">
        <f t="shared" si="1"/>
        <v>130.09961624430613</v>
      </c>
    </row>
    <row r="49" spans="1:4" ht="14.25" thickTop="1" thickBot="1">
      <c r="A49" s="75" t="s">
        <v>69</v>
      </c>
      <c r="B49" s="64">
        <v>32681.319</v>
      </c>
      <c r="C49" s="64">
        <v>55190</v>
      </c>
      <c r="D49" s="63">
        <f t="shared" si="1"/>
        <v>168.873233054027</v>
      </c>
    </row>
    <row r="50" spans="1:4" ht="27" thickTop="1" thickBot="1">
      <c r="A50" s="75" t="s">
        <v>70</v>
      </c>
      <c r="B50" s="64">
        <v>0</v>
      </c>
      <c r="C50" s="64"/>
      <c r="D50" s="63">
        <f t="shared" si="1"/>
        <v>0</v>
      </c>
    </row>
    <row r="51" spans="1:4" ht="14.25" thickTop="1" thickBot="1">
      <c r="A51" s="76" t="s">
        <v>71</v>
      </c>
      <c r="B51" s="62">
        <f>SUM(B52:B55)</f>
        <v>141141.66800000001</v>
      </c>
      <c r="C51" s="62">
        <f>SUM(C52:C55)</f>
        <v>130527</v>
      </c>
      <c r="D51" s="62">
        <f t="shared" si="1"/>
        <v>92.479422873194324</v>
      </c>
    </row>
    <row r="52" spans="1:4" ht="17.25" customHeight="1" thickTop="1" thickBot="1">
      <c r="A52" s="75" t="s">
        <v>72</v>
      </c>
      <c r="B52" s="64">
        <v>141141.66800000001</v>
      </c>
      <c r="C52" s="64">
        <v>130527</v>
      </c>
      <c r="D52" s="63">
        <f t="shared" si="1"/>
        <v>92.479422873194324</v>
      </c>
    </row>
    <row r="53" spans="1:4" ht="15.75" customHeight="1" thickTop="1" thickBot="1">
      <c r="A53" s="75" t="s">
        <v>73</v>
      </c>
      <c r="B53" s="64">
        <v>0</v>
      </c>
      <c r="C53" s="64"/>
      <c r="D53" s="63">
        <f t="shared" si="1"/>
        <v>0</v>
      </c>
    </row>
    <row r="54" spans="1:4" ht="14.25" thickTop="1" thickBot="1">
      <c r="A54" s="75" t="s">
        <v>74</v>
      </c>
      <c r="B54" s="64">
        <v>0</v>
      </c>
      <c r="C54" s="64"/>
      <c r="D54" s="63">
        <f t="shared" si="1"/>
        <v>0</v>
      </c>
    </row>
    <row r="55" spans="1:4" ht="14.25" thickTop="1" thickBot="1">
      <c r="A55" s="75" t="s">
        <v>75</v>
      </c>
      <c r="B55" s="64">
        <v>0</v>
      </c>
      <c r="C55" s="64"/>
      <c r="D55" s="63">
        <f t="shared" si="1"/>
        <v>0</v>
      </c>
    </row>
    <row r="56" spans="1:4" ht="14.25" thickTop="1" thickBot="1">
      <c r="A56" s="73" t="s">
        <v>76</v>
      </c>
      <c r="B56" s="62">
        <f>B37+B43+B51</f>
        <v>2120379.4849999999</v>
      </c>
      <c r="C56" s="62">
        <f>C37+C43+C51</f>
        <v>2263099</v>
      </c>
      <c r="D56" s="62">
        <f t="shared" si="1"/>
        <v>106.73084775671653</v>
      </c>
    </row>
    <row r="57" spans="1:4" ht="14.25" thickTop="1" thickBot="1">
      <c r="A57" s="36" t="s">
        <v>77</v>
      </c>
      <c r="B57" s="64">
        <v>64899.525000000001</v>
      </c>
      <c r="C57" s="64">
        <v>73058</v>
      </c>
      <c r="D57" s="63">
        <f t="shared" si="1"/>
        <v>112.57093175951596</v>
      </c>
    </row>
    <row r="58" spans="1:4" ht="13.5" thickTop="1">
      <c r="A58" s="89"/>
      <c r="B58" s="89"/>
      <c r="C58" s="89"/>
      <c r="D58" s="89"/>
    </row>
    <row r="59" spans="1:4">
      <c r="A59" s="89"/>
      <c r="B59" s="89"/>
      <c r="C59" s="89"/>
      <c r="D59" s="89"/>
    </row>
    <row r="60" spans="1:4">
      <c r="A60" s="89"/>
      <c r="B60" s="89"/>
      <c r="C60" s="89"/>
      <c r="D60" s="89"/>
    </row>
    <row r="61" spans="1:4">
      <c r="A61" s="89"/>
      <c r="B61" s="89"/>
      <c r="C61" s="89"/>
      <c r="D61" s="89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opLeftCell="A34" zoomScale="120" zoomScaleNormal="120" workbookViewId="0">
      <selection activeCell="D11" sqref="D11"/>
    </sheetView>
  </sheetViews>
  <sheetFormatPr defaultRowHeight="12.75"/>
  <cols>
    <col min="1" max="1" width="4.5703125" style="86" customWidth="1"/>
    <col min="2" max="2" width="61.7109375" style="86" customWidth="1"/>
    <col min="3" max="4" width="14.85546875" style="86" customWidth="1"/>
    <col min="5" max="5" width="9.5703125" style="86" bestFit="1" customWidth="1"/>
    <col min="6" max="16384" width="9.140625" style="86"/>
  </cols>
  <sheetData>
    <row r="1" spans="1:7" ht="14.25" customHeight="1">
      <c r="A1" s="89"/>
      <c r="B1" s="94" t="s">
        <v>10</v>
      </c>
      <c r="C1" s="200" t="str">
        <f>'ФИ-Почетна'!$C$18</f>
        <v>Реплек АД</v>
      </c>
      <c r="D1" s="200"/>
      <c r="E1" s="200"/>
    </row>
    <row r="2" spans="1:7" ht="12.75" customHeight="1">
      <c r="A2" s="89"/>
      <c r="B2" s="94" t="s">
        <v>21</v>
      </c>
      <c r="C2" s="172" t="str">
        <f>'ФИ-Почетна'!$C$22</f>
        <v>01.01 - 31.12</v>
      </c>
      <c r="D2" s="56"/>
      <c r="E2" s="95"/>
    </row>
    <row r="3" spans="1:7" ht="14.25" customHeight="1">
      <c r="A3" s="89"/>
      <c r="B3" s="87" t="s">
        <v>15</v>
      </c>
      <c r="C3" s="60">
        <f>'ФИ-Почетна'!$C$23</f>
        <v>2022</v>
      </c>
      <c r="D3" s="59"/>
      <c r="E3" s="89"/>
    </row>
    <row r="4" spans="1:7">
      <c r="A4" s="89"/>
      <c r="B4" s="87" t="s">
        <v>22</v>
      </c>
      <c r="C4" s="60" t="str">
        <f>'ФИ-Почетна'!$C$20</f>
        <v>да</v>
      </c>
      <c r="D4" s="59"/>
      <c r="E4" s="89"/>
    </row>
    <row r="5" spans="1:7">
      <c r="A5" s="89"/>
      <c r="B5" s="87"/>
      <c r="C5" s="60"/>
      <c r="D5" s="59"/>
      <c r="E5" s="89"/>
    </row>
    <row r="6" spans="1:7" ht="21.75" customHeight="1">
      <c r="A6" s="89"/>
      <c r="B6" s="206" t="s">
        <v>78</v>
      </c>
      <c r="C6" s="206"/>
      <c r="D6" s="206"/>
      <c r="E6" s="96"/>
    </row>
    <row r="7" spans="1:7" ht="12.75" customHeight="1">
      <c r="A7" s="89"/>
      <c r="B7" s="201" t="s">
        <v>79</v>
      </c>
      <c r="C7" s="201"/>
      <c r="D7" s="201"/>
      <c r="E7" s="96"/>
    </row>
    <row r="8" spans="1:7" ht="13.5" thickBot="1">
      <c r="A8" s="89"/>
      <c r="B8" s="89"/>
      <c r="C8" s="202" t="s">
        <v>25</v>
      </c>
      <c r="D8" s="202"/>
      <c r="E8" s="202"/>
    </row>
    <row r="9" spans="1:7" ht="30" customHeight="1" thickTop="1" thickBot="1">
      <c r="A9" s="204" t="s">
        <v>80</v>
      </c>
      <c r="B9" s="205" t="s">
        <v>26</v>
      </c>
      <c r="C9" s="169" t="s">
        <v>27</v>
      </c>
      <c r="D9" s="169" t="s">
        <v>28</v>
      </c>
      <c r="E9" s="169" t="s">
        <v>29</v>
      </c>
      <c r="G9" s="97"/>
    </row>
    <row r="10" spans="1:7" ht="65.25" customHeight="1" thickTop="1" thickBot="1">
      <c r="A10" s="204"/>
      <c r="B10" s="205"/>
      <c r="C10" s="169" t="s">
        <v>81</v>
      </c>
      <c r="D10" s="169" t="s">
        <v>81</v>
      </c>
      <c r="E10" s="169" t="s">
        <v>82</v>
      </c>
      <c r="G10" s="97"/>
    </row>
    <row r="11" spans="1:7" ht="14.25" thickTop="1" thickBot="1">
      <c r="A11" s="61">
        <v>1</v>
      </c>
      <c r="B11" s="98" t="s">
        <v>83</v>
      </c>
      <c r="C11" s="62">
        <f>C12+C18+C19</f>
        <v>1255845.112</v>
      </c>
      <c r="D11" s="62">
        <f>D12+D18+D19</f>
        <v>1370146</v>
      </c>
      <c r="E11" s="62">
        <f>IF(C11&lt;=0,0,D11/C11*100)</f>
        <v>109.10151155646652</v>
      </c>
      <c r="G11" s="93"/>
    </row>
    <row r="12" spans="1:7" ht="14.25" thickTop="1" thickBot="1">
      <c r="A12" s="61">
        <v>2</v>
      </c>
      <c r="B12" s="81" t="s">
        <v>84</v>
      </c>
      <c r="C12" s="63">
        <f>SUM(C13:C14)</f>
        <v>1220159.517</v>
      </c>
      <c r="D12" s="63">
        <f>SUM(D13:D14)</f>
        <v>1251666</v>
      </c>
      <c r="E12" s="63">
        <f t="shared" ref="E12:E49" si="0">IF(C12&lt;=0,0,D12/C12*100)</f>
        <v>102.58216098477557</v>
      </c>
      <c r="G12" s="93"/>
    </row>
    <row r="13" spans="1:7" ht="14.25" thickTop="1" thickBot="1">
      <c r="A13" s="61" t="s">
        <v>85</v>
      </c>
      <c r="B13" s="81" t="s">
        <v>86</v>
      </c>
      <c r="C13" s="64">
        <v>442643.10200000001</v>
      </c>
      <c r="D13" s="64">
        <f>409568-4061</f>
        <v>405507</v>
      </c>
      <c r="E13" s="63">
        <f t="shared" si="0"/>
        <v>91.610373722710804</v>
      </c>
      <c r="G13" s="93"/>
    </row>
    <row r="14" spans="1:7" ht="14.25" thickTop="1" thickBot="1">
      <c r="A14" s="61" t="s">
        <v>87</v>
      </c>
      <c r="B14" s="81" t="s">
        <v>88</v>
      </c>
      <c r="C14" s="64">
        <v>777516.41500000004</v>
      </c>
      <c r="D14" s="64">
        <v>846159</v>
      </c>
      <c r="E14" s="63">
        <f t="shared" si="0"/>
        <v>108.82844190498537</v>
      </c>
      <c r="G14" s="93"/>
    </row>
    <row r="15" spans="1:7" ht="14.25" thickTop="1" thickBot="1">
      <c r="A15" s="61">
        <v>3</v>
      </c>
      <c r="B15" s="81" t="s">
        <v>89</v>
      </c>
      <c r="C15" s="65" t="s">
        <v>90</v>
      </c>
      <c r="D15" s="65" t="s">
        <v>90</v>
      </c>
      <c r="E15" s="65" t="s">
        <v>91</v>
      </c>
      <c r="G15" s="93"/>
    </row>
    <row r="16" spans="1:7" ht="27" thickTop="1" thickBot="1">
      <c r="A16" s="61">
        <v>4</v>
      </c>
      <c r="B16" s="81" t="s">
        <v>92</v>
      </c>
      <c r="C16" s="64">
        <v>90059.365999999995</v>
      </c>
      <c r="D16" s="64">
        <v>123180</v>
      </c>
      <c r="E16" s="63">
        <f t="shared" si="0"/>
        <v>136.77644588348534</v>
      </c>
      <c r="G16" s="93"/>
    </row>
    <row r="17" spans="1:7" ht="27" thickTop="1" thickBot="1">
      <c r="A17" s="61">
        <v>5</v>
      </c>
      <c r="B17" s="81" t="s">
        <v>93</v>
      </c>
      <c r="C17" s="64">
        <v>130429.255</v>
      </c>
      <c r="D17" s="64">
        <v>94936</v>
      </c>
      <c r="E17" s="63">
        <f t="shared" si="0"/>
        <v>72.787351273301368</v>
      </c>
      <c r="G17" s="93"/>
    </row>
    <row r="18" spans="1:7" ht="14.25" thickTop="1" thickBot="1">
      <c r="A18" s="61">
        <v>6</v>
      </c>
      <c r="B18" s="81" t="s">
        <v>94</v>
      </c>
      <c r="C18" s="64">
        <v>3752.7359999999999</v>
      </c>
      <c r="D18" s="64">
        <v>4061</v>
      </c>
      <c r="E18" s="63">
        <f t="shared" si="0"/>
        <v>108.21438012159661</v>
      </c>
      <c r="G18" s="93"/>
    </row>
    <row r="19" spans="1:7" ht="14.25" thickTop="1" thickBot="1">
      <c r="A19" s="61">
        <v>7</v>
      </c>
      <c r="B19" s="82" t="s">
        <v>95</v>
      </c>
      <c r="C19" s="64">
        <v>31932.859</v>
      </c>
      <c r="D19" s="64">
        <v>114419</v>
      </c>
      <c r="E19" s="63">
        <f t="shared" si="0"/>
        <v>358.31116781619835</v>
      </c>
      <c r="G19" s="93"/>
    </row>
    <row r="20" spans="1:7" ht="14.25" thickTop="1" thickBot="1">
      <c r="A20" s="61">
        <v>8</v>
      </c>
      <c r="B20" s="83" t="s">
        <v>96</v>
      </c>
      <c r="C20" s="62">
        <f>SUM(C21:C31)</f>
        <v>1135021.2919999999</v>
      </c>
      <c r="D20" s="62">
        <f>SUM(D21:D31)</f>
        <v>1237126</v>
      </c>
      <c r="E20" s="62">
        <f t="shared" si="0"/>
        <v>108.9958407582014</v>
      </c>
      <c r="G20" s="93"/>
    </row>
    <row r="21" spans="1:7" ht="14.25" thickTop="1" thickBot="1">
      <c r="A21" s="61">
        <v>9</v>
      </c>
      <c r="B21" s="82" t="s">
        <v>97</v>
      </c>
      <c r="C21" s="64">
        <v>162607.88699999999</v>
      </c>
      <c r="D21" s="64">
        <v>118404</v>
      </c>
      <c r="E21" s="63">
        <f t="shared" si="0"/>
        <v>72.815656229516108</v>
      </c>
      <c r="G21" s="93"/>
    </row>
    <row r="22" spans="1:7" ht="14.25" thickTop="1" thickBot="1">
      <c r="A22" s="61">
        <v>10</v>
      </c>
      <c r="B22" s="82" t="s">
        <v>98</v>
      </c>
      <c r="C22" s="64">
        <v>485601.96600000001</v>
      </c>
      <c r="D22" s="64">
        <v>513932</v>
      </c>
      <c r="E22" s="63">
        <f t="shared" si="0"/>
        <v>105.8340031514617</v>
      </c>
      <c r="G22" s="93"/>
    </row>
    <row r="23" spans="1:7" ht="27" thickTop="1" thickBot="1">
      <c r="A23" s="61">
        <v>11</v>
      </c>
      <c r="B23" s="82" t="s">
        <v>99</v>
      </c>
      <c r="C23" s="64">
        <v>0</v>
      </c>
      <c r="D23" s="64"/>
      <c r="E23" s="63">
        <f t="shared" si="0"/>
        <v>0</v>
      </c>
      <c r="G23" s="93"/>
    </row>
    <row r="24" spans="1:7" ht="14.25" thickTop="1" thickBot="1">
      <c r="A24" s="61">
        <v>12</v>
      </c>
      <c r="B24" s="82" t="s">
        <v>100</v>
      </c>
      <c r="C24" s="64">
        <v>37456.716999999997</v>
      </c>
      <c r="D24" s="64">
        <v>48264</v>
      </c>
      <c r="E24" s="63">
        <f t="shared" si="0"/>
        <v>128.85272353153644</v>
      </c>
      <c r="G24" s="93"/>
    </row>
    <row r="25" spans="1:7" ht="14.25" thickTop="1" thickBot="1">
      <c r="A25" s="61">
        <v>13</v>
      </c>
      <c r="B25" s="82" t="s">
        <v>101</v>
      </c>
      <c r="C25" s="64">
        <v>58831.358999999997</v>
      </c>
      <c r="D25" s="64">
        <v>68975</v>
      </c>
      <c r="E25" s="63">
        <f t="shared" si="0"/>
        <v>117.24189475208281</v>
      </c>
      <c r="G25" s="93"/>
    </row>
    <row r="26" spans="1:7" ht="14.25" thickTop="1" thickBot="1">
      <c r="A26" s="61">
        <v>14</v>
      </c>
      <c r="B26" s="82" t="s">
        <v>102</v>
      </c>
      <c r="C26" s="64">
        <v>328153.141</v>
      </c>
      <c r="D26" s="64">
        <v>346961</v>
      </c>
      <c r="E26" s="63">
        <f t="shared" si="0"/>
        <v>105.73142738865326</v>
      </c>
      <c r="G26" s="93"/>
    </row>
    <row r="27" spans="1:7" ht="14.25" thickTop="1" thickBot="1">
      <c r="A27" s="61">
        <v>15</v>
      </c>
      <c r="B27" s="81" t="s">
        <v>103</v>
      </c>
      <c r="C27" s="64">
        <v>12797.602000000001</v>
      </c>
      <c r="D27" s="64">
        <v>67782</v>
      </c>
      <c r="E27" s="63">
        <f t="shared" si="0"/>
        <v>529.64610088671304</v>
      </c>
      <c r="G27" s="93"/>
    </row>
    <row r="28" spans="1:7" ht="14.25" thickTop="1" thickBot="1">
      <c r="A28" s="61">
        <v>16</v>
      </c>
      <c r="B28" s="82" t="s">
        <v>104</v>
      </c>
      <c r="C28" s="64">
        <v>0</v>
      </c>
      <c r="D28" s="64"/>
      <c r="E28" s="63">
        <f t="shared" si="0"/>
        <v>0</v>
      </c>
      <c r="G28" s="93"/>
    </row>
    <row r="29" spans="1:7" ht="14.25" thickTop="1" thickBot="1">
      <c r="A29" s="61">
        <v>17</v>
      </c>
      <c r="B29" s="81" t="s">
        <v>105</v>
      </c>
      <c r="C29" s="64">
        <v>5645.1390000000001</v>
      </c>
      <c r="D29" s="64">
        <v>21330</v>
      </c>
      <c r="E29" s="63">
        <f t="shared" si="0"/>
        <v>377.84720624239719</v>
      </c>
      <c r="G29" s="93"/>
    </row>
    <row r="30" spans="1:7" ht="14.25" thickTop="1" thickBot="1">
      <c r="A30" s="61">
        <v>18</v>
      </c>
      <c r="B30" s="82" t="s">
        <v>106</v>
      </c>
      <c r="C30" s="64">
        <v>0</v>
      </c>
      <c r="D30" s="64"/>
      <c r="E30" s="63">
        <f t="shared" si="0"/>
        <v>0</v>
      </c>
      <c r="G30" s="93"/>
    </row>
    <row r="31" spans="1:7" ht="14.25" thickTop="1" thickBot="1">
      <c r="A31" s="61">
        <v>19</v>
      </c>
      <c r="B31" s="81" t="s">
        <v>107</v>
      </c>
      <c r="C31" s="64">
        <v>43927.481</v>
      </c>
      <c r="D31" s="64">
        <v>51478</v>
      </c>
      <c r="E31" s="63">
        <f t="shared" si="0"/>
        <v>117.18860000189859</v>
      </c>
      <c r="G31" s="93"/>
    </row>
    <row r="32" spans="1:7" ht="14.25" thickTop="1" thickBot="1">
      <c r="A32" s="61">
        <v>20</v>
      </c>
      <c r="B32" s="83" t="s">
        <v>108</v>
      </c>
      <c r="C32" s="66">
        <f>C11-C20-C16+C17</f>
        <v>161193.70900000009</v>
      </c>
      <c r="D32" s="66">
        <f>D11-D20-D16+D17</f>
        <v>104776</v>
      </c>
      <c r="E32" s="66">
        <f t="shared" si="0"/>
        <v>65.000055306128573</v>
      </c>
      <c r="G32" s="93"/>
    </row>
    <row r="33" spans="1:7" ht="14.25" thickTop="1" thickBot="1">
      <c r="A33" s="61">
        <v>21</v>
      </c>
      <c r="B33" s="84" t="s">
        <v>109</v>
      </c>
      <c r="C33" s="66">
        <f>C34+C35+C36</f>
        <v>1617.9179999999999</v>
      </c>
      <c r="D33" s="66">
        <f>D34+D35+D36</f>
        <v>3754</v>
      </c>
      <c r="E33" s="62">
        <f t="shared" si="0"/>
        <v>232.0265922005936</v>
      </c>
      <c r="G33" s="93"/>
    </row>
    <row r="34" spans="1:7" ht="14.25" thickTop="1" thickBot="1">
      <c r="A34" s="61" t="s">
        <v>110</v>
      </c>
      <c r="B34" s="81" t="s">
        <v>111</v>
      </c>
      <c r="C34" s="64">
        <v>1617.9179999999999</v>
      </c>
      <c r="D34" s="64">
        <v>3754</v>
      </c>
      <c r="E34" s="63">
        <f t="shared" si="0"/>
        <v>232.0265922005936</v>
      </c>
      <c r="G34" s="93"/>
    </row>
    <row r="35" spans="1:7" ht="14.25" thickTop="1" thickBot="1">
      <c r="A35" s="61" t="s">
        <v>112</v>
      </c>
      <c r="B35" s="81" t="s">
        <v>113</v>
      </c>
      <c r="C35" s="64">
        <v>0</v>
      </c>
      <c r="D35" s="64">
        <v>0</v>
      </c>
      <c r="E35" s="63">
        <f t="shared" si="0"/>
        <v>0</v>
      </c>
      <c r="G35" s="93"/>
    </row>
    <row r="36" spans="1:7" ht="14.25" thickTop="1" thickBot="1">
      <c r="A36" s="61" t="s">
        <v>114</v>
      </c>
      <c r="B36" s="81" t="s">
        <v>115</v>
      </c>
      <c r="C36" s="64">
        <v>0</v>
      </c>
      <c r="D36" s="64">
        <v>0</v>
      </c>
      <c r="E36" s="63">
        <f t="shared" si="0"/>
        <v>0</v>
      </c>
      <c r="G36" s="93"/>
    </row>
    <row r="37" spans="1:7" ht="14.25" thickTop="1" thickBot="1">
      <c r="A37" s="61">
        <v>22</v>
      </c>
      <c r="B37" s="84" t="s">
        <v>116</v>
      </c>
      <c r="C37" s="62">
        <f>C38+C39+C40</f>
        <v>8650.4330000000009</v>
      </c>
      <c r="D37" s="62">
        <f>D38+D39+D40</f>
        <v>10655</v>
      </c>
      <c r="E37" s="62">
        <f t="shared" si="0"/>
        <v>123.17302498036801</v>
      </c>
      <c r="G37" s="93"/>
    </row>
    <row r="38" spans="1:7" ht="14.25" thickTop="1" thickBot="1">
      <c r="A38" s="61" t="s">
        <v>117</v>
      </c>
      <c r="B38" s="81" t="s">
        <v>118</v>
      </c>
      <c r="C38" s="64">
        <v>8630.4060000000009</v>
      </c>
      <c r="D38" s="64">
        <v>10655</v>
      </c>
      <c r="E38" s="63">
        <f t="shared" si="0"/>
        <v>123.45885002397337</v>
      </c>
      <c r="G38" s="93"/>
    </row>
    <row r="39" spans="1:7" ht="14.25" thickTop="1" thickBot="1">
      <c r="A39" s="61" t="s">
        <v>119</v>
      </c>
      <c r="B39" s="81" t="s">
        <v>120</v>
      </c>
      <c r="C39" s="64">
        <v>20.027000000000001</v>
      </c>
      <c r="D39" s="64"/>
      <c r="E39" s="63">
        <f t="shared" si="0"/>
        <v>0</v>
      </c>
      <c r="G39" s="93"/>
    </row>
    <row r="40" spans="1:7" ht="14.25" thickTop="1" thickBot="1">
      <c r="A40" s="61" t="s">
        <v>121</v>
      </c>
      <c r="B40" s="81" t="s">
        <v>122</v>
      </c>
      <c r="C40" s="64">
        <v>0</v>
      </c>
      <c r="D40" s="64">
        <v>0</v>
      </c>
      <c r="E40" s="63">
        <f t="shared" si="0"/>
        <v>0</v>
      </c>
      <c r="G40" s="93"/>
    </row>
    <row r="41" spans="1:7" ht="14.25" thickTop="1" thickBot="1">
      <c r="A41" s="61">
        <v>23</v>
      </c>
      <c r="B41" s="83" t="s">
        <v>123</v>
      </c>
      <c r="C41" s="62">
        <f>C32+C33-C37</f>
        <v>154161.19400000011</v>
      </c>
      <c r="D41" s="62">
        <f>D32+D33-D37</f>
        <v>97875</v>
      </c>
      <c r="E41" s="62">
        <f t="shared" si="0"/>
        <v>63.488740233810027</v>
      </c>
      <c r="G41" s="93"/>
    </row>
    <row r="42" spans="1:7" ht="14.25" thickTop="1" thickBot="1">
      <c r="A42" s="61">
        <v>24</v>
      </c>
      <c r="B42" s="81" t="s">
        <v>124</v>
      </c>
      <c r="C42" s="64"/>
      <c r="D42" s="64"/>
      <c r="E42" s="63">
        <f t="shared" si="0"/>
        <v>0</v>
      </c>
      <c r="G42" s="93"/>
    </row>
    <row r="43" spans="1:7" ht="14.25" thickTop="1" thickBot="1">
      <c r="A43" s="61">
        <v>25</v>
      </c>
      <c r="B43" s="83" t="s">
        <v>125</v>
      </c>
      <c r="C43" s="62">
        <f>C41+C42</f>
        <v>154161.19400000011</v>
      </c>
      <c r="D43" s="62">
        <f>D41+D42</f>
        <v>97875</v>
      </c>
      <c r="E43" s="62">
        <f t="shared" si="0"/>
        <v>63.488740233810027</v>
      </c>
    </row>
    <row r="44" spans="1:7" ht="14.25" thickTop="1" thickBot="1">
      <c r="A44" s="61">
        <v>26</v>
      </c>
      <c r="B44" s="82" t="s">
        <v>126</v>
      </c>
      <c r="C44" s="64">
        <v>19368.356</v>
      </c>
      <c r="D44" s="64">
        <v>15938</v>
      </c>
      <c r="E44" s="63">
        <f t="shared" si="0"/>
        <v>82.288863339769264</v>
      </c>
    </row>
    <row r="45" spans="1:7" ht="14.25" thickTop="1" thickBot="1">
      <c r="A45" s="61">
        <v>27</v>
      </c>
      <c r="B45" s="83" t="s">
        <v>127</v>
      </c>
      <c r="C45" s="62">
        <f>C43-C44</f>
        <v>134792.83800000011</v>
      </c>
      <c r="D45" s="62">
        <f>D43-D44</f>
        <v>81937</v>
      </c>
      <c r="E45" s="62">
        <f t="shared" si="0"/>
        <v>60.787354295485599</v>
      </c>
    </row>
    <row r="46" spans="1:7" ht="14.25" thickTop="1" thickBot="1">
      <c r="A46" s="61">
        <v>28</v>
      </c>
      <c r="B46" s="84" t="s">
        <v>128</v>
      </c>
      <c r="C46" s="64"/>
      <c r="D46" s="64"/>
      <c r="E46" s="63">
        <f t="shared" si="0"/>
        <v>0</v>
      </c>
    </row>
    <row r="47" spans="1:7" ht="27" thickTop="1" thickBot="1">
      <c r="A47" s="61">
        <v>29</v>
      </c>
      <c r="B47" s="83" t="s">
        <v>129</v>
      </c>
      <c r="C47" s="62">
        <f>C45-C46</f>
        <v>134792.83800000011</v>
      </c>
      <c r="D47" s="62">
        <f>D45-D46</f>
        <v>81937</v>
      </c>
      <c r="E47" s="62">
        <f t="shared" si="0"/>
        <v>60.787354295485599</v>
      </c>
    </row>
    <row r="48" spans="1:7" ht="14.25" thickTop="1" thickBot="1">
      <c r="A48" s="61">
        <v>30</v>
      </c>
      <c r="B48" s="81" t="s">
        <v>130</v>
      </c>
      <c r="C48" s="64"/>
      <c r="D48" s="64"/>
      <c r="E48" s="63">
        <f t="shared" si="0"/>
        <v>0</v>
      </c>
    </row>
    <row r="49" spans="1:5" ht="14.25" thickTop="1" thickBot="1">
      <c r="A49" s="61">
        <v>31</v>
      </c>
      <c r="B49" s="83" t="s">
        <v>131</v>
      </c>
      <c r="C49" s="62">
        <f>C45+C48</f>
        <v>134792.83800000011</v>
      </c>
      <c r="D49" s="62">
        <f>D45+D48</f>
        <v>81937</v>
      </c>
      <c r="E49" s="62">
        <f t="shared" si="0"/>
        <v>60.787354295485599</v>
      </c>
    </row>
    <row r="50" spans="1:5" ht="13.5" thickTop="1">
      <c r="A50" s="89"/>
      <c r="B50" s="89"/>
      <c r="C50" s="89"/>
      <c r="D50" s="89"/>
      <c r="E50" s="89"/>
    </row>
    <row r="51" spans="1:5">
      <c r="A51" s="89"/>
      <c r="B51" s="89"/>
      <c r="C51" s="89"/>
      <c r="D51" s="89"/>
      <c r="E51" s="89"/>
    </row>
    <row r="52" spans="1:5">
      <c r="A52" s="89"/>
      <c r="B52" s="89"/>
      <c r="C52" s="89"/>
      <c r="D52" s="89"/>
      <c r="E52" s="89"/>
    </row>
    <row r="53" spans="1:5">
      <c r="A53" s="89"/>
      <c r="B53" s="89"/>
      <c r="C53" s="89"/>
      <c r="D53" s="89"/>
      <c r="E53" s="89"/>
    </row>
    <row r="54" spans="1:5">
      <c r="A54" s="89"/>
      <c r="B54" s="89"/>
      <c r="C54" s="89"/>
      <c r="D54" s="89"/>
      <c r="E54" s="89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zoomScale="115" workbookViewId="0">
      <selection activeCell="C42" sqref="C42"/>
    </sheetView>
  </sheetViews>
  <sheetFormatPr defaultRowHeight="12.75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9">
      <c r="A1" s="54" t="s">
        <v>10</v>
      </c>
      <c r="B1" s="200" t="str">
        <f>'ФИ-Почетна'!$C$18</f>
        <v>Реплек АД</v>
      </c>
      <c r="C1" s="200"/>
      <c r="D1" s="200"/>
    </row>
    <row r="2" spans="1:9">
      <c r="A2" s="54" t="s">
        <v>21</v>
      </c>
      <c r="B2" s="172" t="str">
        <f>'ФИ-Почетна'!$C$22</f>
        <v>01.01 - 31.12</v>
      </c>
      <c r="C2" s="55"/>
      <c r="D2" s="56"/>
      <c r="E2" s="6"/>
      <c r="F2" s="6"/>
      <c r="G2" s="6"/>
    </row>
    <row r="3" spans="1:9" ht="12.75" customHeight="1">
      <c r="A3" s="57" t="s">
        <v>15</v>
      </c>
      <c r="B3" s="58">
        <f>'ФИ-Почетна'!$C$23</f>
        <v>2022</v>
      </c>
      <c r="C3" s="55"/>
      <c r="D3" s="59"/>
      <c r="E3" s="7"/>
      <c r="F3" s="7"/>
    </row>
    <row r="4" spans="1:9" ht="14.25" customHeight="1">
      <c r="A4" s="57" t="s">
        <v>22</v>
      </c>
      <c r="B4" s="60" t="str">
        <f>'ФИ-Почетна'!$C$20</f>
        <v>да</v>
      </c>
      <c r="C4" s="59"/>
      <c r="D4" s="59"/>
    </row>
    <row r="5" spans="1:9" ht="18.75" customHeight="1">
      <c r="A5" s="208" t="s">
        <v>132</v>
      </c>
      <c r="B5" s="208"/>
      <c r="C5" s="208"/>
      <c r="D5" s="2"/>
    </row>
    <row r="6" spans="1:9" ht="14.25" customHeight="1">
      <c r="A6" s="2"/>
      <c r="B6" s="2"/>
      <c r="C6" s="2"/>
      <c r="D6" s="2"/>
    </row>
    <row r="7" spans="1:9" ht="14.25" customHeight="1" thickBot="1">
      <c r="A7" s="2"/>
      <c r="B7" s="24"/>
      <c r="C7" s="207" t="s">
        <v>25</v>
      </c>
      <c r="D7" s="207"/>
      <c r="E7" s="8"/>
    </row>
    <row r="8" spans="1:9" s="9" customFormat="1" ht="41.25" customHeight="1" thickTop="1" thickBot="1">
      <c r="A8" s="12" t="s">
        <v>26</v>
      </c>
      <c r="B8" s="12" t="s">
        <v>27</v>
      </c>
      <c r="C8" s="12" t="s">
        <v>28</v>
      </c>
      <c r="D8" s="13" t="s">
        <v>29</v>
      </c>
    </row>
    <row r="9" spans="1:9" ht="14.25" thickTop="1" thickBot="1">
      <c r="A9" s="33" t="s">
        <v>133</v>
      </c>
      <c r="B9" s="34">
        <f>B10+SUM(B12:B28)</f>
        <v>148416.4910000001</v>
      </c>
      <c r="C9" s="34">
        <f>C10+SUM(C12:C28)</f>
        <v>91276</v>
      </c>
      <c r="D9" s="34">
        <f>IF(B9&lt;=0,0,C9/B9*100)</f>
        <v>61.499904346882815</v>
      </c>
    </row>
    <row r="10" spans="1:9" ht="15.75" customHeight="1" thickTop="1" thickBot="1">
      <c r="A10" s="4" t="s">
        <v>134</v>
      </c>
      <c r="B10" s="31">
        <v>134792.83800000011</v>
      </c>
      <c r="C10" s="31">
        <v>81937</v>
      </c>
      <c r="D10" s="99">
        <f>IF(B10&lt;=0,0,C10/B10*100)</f>
        <v>60.787354295485599</v>
      </c>
      <c r="G10" s="10"/>
      <c r="H10" s="10"/>
      <c r="I10" s="10"/>
    </row>
    <row r="11" spans="1:9" ht="15.75" customHeight="1" thickTop="1" thickBot="1">
      <c r="A11" s="100" t="s">
        <v>135</v>
      </c>
      <c r="B11" s="25"/>
      <c r="C11" s="25"/>
      <c r="D11" s="99"/>
      <c r="G11" s="10"/>
      <c r="H11" s="10"/>
      <c r="I11" s="10"/>
    </row>
    <row r="12" spans="1:9" ht="15.75" customHeight="1" thickTop="1" thickBot="1">
      <c r="A12" s="26" t="s">
        <v>136</v>
      </c>
      <c r="B12" s="31">
        <v>12797.602000000001</v>
      </c>
      <c r="C12" s="31">
        <v>67782</v>
      </c>
      <c r="D12" s="99">
        <f t="shared" ref="D12:D28" si="0">IF(B12&lt;=0,0,C12/B12*100)</f>
        <v>529.64610088671304</v>
      </c>
      <c r="G12" s="10"/>
      <c r="H12" s="10"/>
      <c r="I12" s="10"/>
    </row>
    <row r="13" spans="1:9" ht="15.75" customHeight="1" thickTop="1" thickBot="1">
      <c r="A13" s="26" t="s">
        <v>137</v>
      </c>
      <c r="B13" s="31">
        <v>56553.156999999999</v>
      </c>
      <c r="C13" s="31">
        <v>81690</v>
      </c>
      <c r="D13" s="99">
        <f t="shared" si="0"/>
        <v>144.44816935684068</v>
      </c>
      <c r="G13" s="10"/>
      <c r="H13" s="10"/>
      <c r="I13" s="10"/>
    </row>
    <row r="14" spans="1:9" ht="15.75" customHeight="1" thickTop="1" thickBot="1">
      <c r="A14" s="26" t="s">
        <v>138</v>
      </c>
      <c r="B14" s="31">
        <v>-4676.9970000000003</v>
      </c>
      <c r="C14" s="31">
        <v>-57457</v>
      </c>
      <c r="D14" s="99">
        <f t="shared" si="0"/>
        <v>0</v>
      </c>
      <c r="G14" s="10"/>
      <c r="H14" s="10"/>
      <c r="I14" s="10"/>
    </row>
    <row r="15" spans="1:9" ht="15.75" customHeight="1" thickTop="1" thickBot="1">
      <c r="A15" s="26" t="s">
        <v>139</v>
      </c>
      <c r="B15" s="31">
        <v>-23158.687000000002</v>
      </c>
      <c r="C15" s="31">
        <v>-73876</v>
      </c>
      <c r="D15" s="99">
        <f t="shared" si="0"/>
        <v>0</v>
      </c>
      <c r="G15" s="10"/>
      <c r="H15" s="10"/>
      <c r="I15" s="10"/>
    </row>
    <row r="16" spans="1:9" ht="15.75" customHeight="1" thickTop="1" thickBot="1">
      <c r="A16" s="26" t="s">
        <v>140</v>
      </c>
      <c r="B16" s="31">
        <v>-21362.319</v>
      </c>
      <c r="C16" s="31">
        <v>26569</v>
      </c>
      <c r="D16" s="99">
        <f t="shared" si="0"/>
        <v>0</v>
      </c>
      <c r="G16" s="10"/>
      <c r="H16" s="10"/>
      <c r="I16" s="10"/>
    </row>
    <row r="17" spans="1:9" ht="15.75" customHeight="1" thickTop="1" thickBot="1">
      <c r="A17" s="26" t="s">
        <v>141</v>
      </c>
      <c r="B17" s="31">
        <v>1965.6849999999999</v>
      </c>
      <c r="C17" s="31">
        <v>-3559</v>
      </c>
      <c r="D17" s="99">
        <f t="shared" si="0"/>
        <v>-181.05647649547106</v>
      </c>
      <c r="G17" s="10"/>
      <c r="H17" s="10"/>
      <c r="I17" s="10"/>
    </row>
    <row r="18" spans="1:9" ht="15.75" customHeight="1" thickTop="1" thickBot="1">
      <c r="A18" s="26" t="s">
        <v>142</v>
      </c>
      <c r="B18" s="31">
        <v>-10969.075000000001</v>
      </c>
      <c r="C18" s="31">
        <v>-10039</v>
      </c>
      <c r="D18" s="99">
        <f t="shared" si="0"/>
        <v>0</v>
      </c>
      <c r="G18" s="10"/>
      <c r="H18" s="10"/>
      <c r="I18" s="10"/>
    </row>
    <row r="19" spans="1:9" ht="15.75" customHeight="1" thickTop="1" thickBot="1">
      <c r="A19" s="26" t="s">
        <v>143</v>
      </c>
      <c r="B19" s="31">
        <v>-17720.625</v>
      </c>
      <c r="C19" s="31">
        <v>5530</v>
      </c>
      <c r="D19" s="99">
        <f t="shared" si="0"/>
        <v>0</v>
      </c>
      <c r="G19" s="10"/>
      <c r="H19" s="10"/>
      <c r="I19" s="10"/>
    </row>
    <row r="20" spans="1:9" ht="15.75" customHeight="1" thickTop="1" thickBot="1">
      <c r="A20" s="26" t="s">
        <v>144</v>
      </c>
      <c r="B20" s="31">
        <v>-3703.2779999999998</v>
      </c>
      <c r="C20" s="31">
        <v>19790</v>
      </c>
      <c r="D20" s="99">
        <f t="shared" si="0"/>
        <v>0</v>
      </c>
      <c r="G20" s="10"/>
      <c r="H20" s="10"/>
      <c r="I20" s="10"/>
    </row>
    <row r="21" spans="1:9" ht="16.5" customHeight="1" thickTop="1" thickBot="1">
      <c r="A21" s="26" t="s">
        <v>145</v>
      </c>
      <c r="B21" s="31">
        <v>-30.933</v>
      </c>
      <c r="C21" s="31">
        <v>15454</v>
      </c>
      <c r="D21" s="99">
        <f t="shared" si="0"/>
        <v>0</v>
      </c>
      <c r="G21" s="10"/>
      <c r="H21" s="10"/>
      <c r="I21" s="10"/>
    </row>
    <row r="22" spans="1:9" ht="15.75" customHeight="1" thickTop="1" thickBot="1">
      <c r="A22" s="26" t="s">
        <v>146</v>
      </c>
      <c r="B22" s="31">
        <v>4638.8590000000004</v>
      </c>
      <c r="C22" s="31">
        <v>22509</v>
      </c>
      <c r="D22" s="99">
        <f t="shared" si="0"/>
        <v>485.22707846908037</v>
      </c>
      <c r="G22" s="10"/>
      <c r="H22" s="10"/>
      <c r="I22" s="10"/>
    </row>
    <row r="23" spans="1:9" ht="15.75" customHeight="1" thickTop="1" thickBot="1">
      <c r="A23" s="26" t="s">
        <v>147</v>
      </c>
      <c r="B23" s="31">
        <v>4588.9129999999996</v>
      </c>
      <c r="C23" s="31">
        <f>5157</f>
        <v>5157</v>
      </c>
      <c r="D23" s="99">
        <f t="shared" si="0"/>
        <v>112.37955480960306</v>
      </c>
      <c r="G23" s="10"/>
      <c r="H23" s="10"/>
      <c r="I23" s="10"/>
    </row>
    <row r="24" spans="1:9" ht="15.75" customHeight="1" thickTop="1" thickBot="1">
      <c r="A24" s="26" t="s">
        <v>148</v>
      </c>
      <c r="B24" s="31"/>
      <c r="C24" s="31"/>
      <c r="D24" s="99">
        <f t="shared" si="0"/>
        <v>0</v>
      </c>
    </row>
    <row r="25" spans="1:9" ht="15.75" customHeight="1" thickTop="1" thickBot="1">
      <c r="A25" s="26" t="s">
        <v>149</v>
      </c>
      <c r="B25" s="31">
        <v>-2651.8409999999999</v>
      </c>
      <c r="C25" s="31">
        <v>-5302</v>
      </c>
      <c r="D25" s="99">
        <f t="shared" si="0"/>
        <v>0</v>
      </c>
    </row>
    <row r="26" spans="1:9" ht="15.75" customHeight="1" thickTop="1" thickBot="1">
      <c r="A26" s="26" t="s">
        <v>150</v>
      </c>
      <c r="B26" s="31">
        <v>17353.191999999999</v>
      </c>
      <c r="C26" s="31">
        <v>-71212</v>
      </c>
      <c r="D26" s="99">
        <f t="shared" si="0"/>
        <v>-410.3683057272691</v>
      </c>
    </row>
    <row r="27" spans="1:9" ht="15.75" customHeight="1" thickTop="1" thickBot="1">
      <c r="A27" s="26" t="s">
        <v>151</v>
      </c>
      <c r="B27" s="31"/>
      <c r="C27" s="31"/>
      <c r="D27" s="99">
        <f t="shared" si="0"/>
        <v>0</v>
      </c>
    </row>
    <row r="28" spans="1:9" ht="15.75" customHeight="1" thickTop="1" thickBot="1">
      <c r="A28" s="26" t="s">
        <v>152</v>
      </c>
      <c r="B28" s="31"/>
      <c r="C28" s="31">
        <v>-13697</v>
      </c>
      <c r="D28" s="99">
        <f t="shared" si="0"/>
        <v>0</v>
      </c>
    </row>
    <row r="29" spans="1:9" ht="15.75" customHeight="1" thickTop="1" thickBot="1">
      <c r="A29" s="33" t="s">
        <v>153</v>
      </c>
      <c r="B29" s="34">
        <f>SUM(B30:B38)</f>
        <v>-84891.671999999991</v>
      </c>
      <c r="C29" s="34">
        <f>SUM(C30:C38)</f>
        <v>-17911</v>
      </c>
      <c r="D29" s="101">
        <f>IF(B29&lt;=0,0,C29/B29*100)</f>
        <v>0</v>
      </c>
    </row>
    <row r="30" spans="1:9" ht="18" customHeight="1" thickTop="1" thickBot="1">
      <c r="A30" s="26" t="s">
        <v>154</v>
      </c>
      <c r="B30" s="31">
        <v>-88709.328999999998</v>
      </c>
      <c r="C30" s="31">
        <v>-109683</v>
      </c>
      <c r="D30" s="99">
        <f>IF(B30&lt;=0,0,C30/B30*100)</f>
        <v>0</v>
      </c>
    </row>
    <row r="31" spans="1:9" ht="16.5" customHeight="1" thickTop="1" thickBot="1">
      <c r="A31" s="26" t="s">
        <v>155</v>
      </c>
      <c r="B31" s="31">
        <v>8406.57</v>
      </c>
      <c r="C31" s="31">
        <v>83093</v>
      </c>
      <c r="D31" s="99">
        <f t="shared" ref="D31:D38" si="1">IF(B31&lt;=0,0,C31/B31*100)</f>
        <v>988.42928804494579</v>
      </c>
    </row>
    <row r="32" spans="1:9" ht="27" thickTop="1" thickBot="1">
      <c r="A32" s="26" t="s">
        <v>156</v>
      </c>
      <c r="B32" s="31"/>
      <c r="C32" s="31">
        <v>13836</v>
      </c>
      <c r="D32" s="99">
        <f t="shared" si="1"/>
        <v>0</v>
      </c>
    </row>
    <row r="33" spans="1:4" ht="31.5" customHeight="1" thickTop="1" thickBot="1">
      <c r="A33" s="26" t="s">
        <v>157</v>
      </c>
      <c r="B33" s="31"/>
      <c r="C33" s="31"/>
      <c r="D33" s="99">
        <f t="shared" si="1"/>
        <v>0</v>
      </c>
    </row>
    <row r="34" spans="1:4" ht="27" thickTop="1" thickBot="1">
      <c r="A34" s="26" t="s">
        <v>158</v>
      </c>
      <c r="B34" s="31"/>
      <c r="C34" s="31"/>
      <c r="D34" s="99">
        <f t="shared" si="1"/>
        <v>0</v>
      </c>
    </row>
    <row r="35" spans="1:4" ht="27" thickTop="1" thickBot="1">
      <c r="A35" s="26" t="s">
        <v>159</v>
      </c>
      <c r="B35" s="31">
        <v>0</v>
      </c>
      <c r="C35" s="31">
        <v>0</v>
      </c>
      <c r="D35" s="99">
        <f t="shared" si="1"/>
        <v>0</v>
      </c>
    </row>
    <row r="36" spans="1:4" ht="14.25" thickTop="1" thickBot="1">
      <c r="A36" s="26" t="s">
        <v>160</v>
      </c>
      <c r="B36" s="31">
        <v>-4588.9129999999996</v>
      </c>
      <c r="C36" s="31">
        <f>-5157</f>
        <v>-5157</v>
      </c>
      <c r="D36" s="99">
        <f t="shared" si="1"/>
        <v>0</v>
      </c>
    </row>
    <row r="37" spans="1:4" ht="14.25" thickTop="1" thickBot="1">
      <c r="A37" s="26" t="s">
        <v>161</v>
      </c>
      <c r="B37" s="31"/>
      <c r="C37" s="31"/>
      <c r="D37" s="99">
        <f t="shared" si="1"/>
        <v>0</v>
      </c>
    </row>
    <row r="38" spans="1:4" ht="14.25" thickTop="1" thickBot="1">
      <c r="A38" s="26" t="s">
        <v>162</v>
      </c>
      <c r="B38" s="31">
        <v>0</v>
      </c>
      <c r="C38" s="31">
        <v>0</v>
      </c>
      <c r="D38" s="99">
        <f t="shared" si="1"/>
        <v>0</v>
      </c>
    </row>
    <row r="39" spans="1:4" ht="14.25" thickTop="1" thickBot="1">
      <c r="A39" s="33" t="s">
        <v>163</v>
      </c>
      <c r="B39" s="34">
        <f>SUM(B40:B46)</f>
        <v>-111856.11900000001</v>
      </c>
      <c r="C39" s="34">
        <f>SUM(C40:C46)</f>
        <v>-8022</v>
      </c>
      <c r="D39" s="101">
        <f>IF(B39&lt;=0,0,C39/B39*100)</f>
        <v>0</v>
      </c>
    </row>
    <row r="40" spans="1:4" ht="27" thickTop="1" thickBot="1">
      <c r="A40" s="26" t="s">
        <v>164</v>
      </c>
      <c r="B40" s="31"/>
      <c r="C40" s="31"/>
      <c r="D40" s="99">
        <f>IF(B40&lt;=0,0,C40/B40*100)</f>
        <v>0</v>
      </c>
    </row>
    <row r="41" spans="1:4" ht="14.25" thickTop="1" thickBot="1">
      <c r="A41" s="26" t="s">
        <v>165</v>
      </c>
      <c r="B41" s="31">
        <v>-107787.70699999999</v>
      </c>
      <c r="C41" s="31">
        <v>-66925</v>
      </c>
      <c r="D41" s="99">
        <f t="shared" ref="D41:D49" si="2">IF(B41&lt;=0,0,C41/B41*100)</f>
        <v>0</v>
      </c>
    </row>
    <row r="42" spans="1:4" ht="27" thickTop="1" thickBot="1">
      <c r="A42" s="26" t="s">
        <v>166</v>
      </c>
      <c r="B42" s="31">
        <v>98075.293999999994</v>
      </c>
      <c r="C42" s="31">
        <v>167521</v>
      </c>
      <c r="D42" s="99">
        <f t="shared" si="2"/>
        <v>170.80856265391364</v>
      </c>
    </row>
    <row r="43" spans="1:4" ht="14.25" thickTop="1" thickBot="1">
      <c r="A43" s="26" t="s">
        <v>167</v>
      </c>
      <c r="B43" s="31">
        <v>0</v>
      </c>
      <c r="C43" s="31"/>
      <c r="D43" s="99">
        <f t="shared" si="2"/>
        <v>0</v>
      </c>
    </row>
    <row r="44" spans="1:4" ht="14.25" thickTop="1" thickBot="1">
      <c r="A44" s="26" t="s">
        <v>168</v>
      </c>
      <c r="B44" s="31">
        <v>-102143.70600000001</v>
      </c>
      <c r="C44" s="31"/>
      <c r="D44" s="99">
        <f t="shared" si="2"/>
        <v>0</v>
      </c>
    </row>
    <row r="45" spans="1:4" ht="14.25" thickTop="1" thickBot="1">
      <c r="A45" s="26" t="s">
        <v>169</v>
      </c>
      <c r="B45" s="31"/>
      <c r="C45" s="31">
        <v>-108618</v>
      </c>
      <c r="D45" s="99">
        <f t="shared" si="2"/>
        <v>0</v>
      </c>
    </row>
    <row r="46" spans="1:4" ht="16.5" customHeight="1" thickTop="1" thickBot="1">
      <c r="A46" s="26" t="s">
        <v>170</v>
      </c>
      <c r="B46" s="31"/>
      <c r="C46" s="31"/>
      <c r="D46" s="99">
        <f t="shared" si="2"/>
        <v>0</v>
      </c>
    </row>
    <row r="47" spans="1:4" ht="14.25" thickTop="1" thickBot="1">
      <c r="A47" s="33" t="s">
        <v>171</v>
      </c>
      <c r="B47" s="34">
        <f>B9+B29+B39</f>
        <v>-48331.299999999901</v>
      </c>
      <c r="C47" s="34">
        <f>C9+C29+C39</f>
        <v>65343</v>
      </c>
      <c r="D47" s="34">
        <f t="shared" si="2"/>
        <v>0</v>
      </c>
    </row>
    <row r="48" spans="1:4" ht="14.25" thickTop="1" thickBot="1">
      <c r="A48" s="4" t="s">
        <v>172</v>
      </c>
      <c r="B48" s="31">
        <v>139950.47399999999</v>
      </c>
      <c r="C48" s="31">
        <v>91619</v>
      </c>
      <c r="D48" s="99">
        <f t="shared" si="2"/>
        <v>65.465301675219763</v>
      </c>
    </row>
    <row r="49" spans="1:4" ht="14.25" thickTop="1" thickBot="1">
      <c r="A49" s="33" t="s">
        <v>173</v>
      </c>
      <c r="B49" s="34">
        <f>B47+B48</f>
        <v>91619.174000000086</v>
      </c>
      <c r="C49" s="34">
        <f>C47+C48</f>
        <v>156962</v>
      </c>
      <c r="D49" s="34">
        <f t="shared" si="2"/>
        <v>171.32003394835218</v>
      </c>
    </row>
    <row r="50" spans="1:4" ht="13.5" thickTop="1">
      <c r="A50" s="2"/>
      <c r="B50" s="2"/>
      <c r="C50" s="2"/>
      <c r="D50" s="2"/>
    </row>
    <row r="51" spans="1:4">
      <c r="B51" s="11"/>
    </row>
    <row r="52" spans="1:4">
      <c r="B52" s="11"/>
    </row>
    <row r="53" spans="1:4">
      <c r="B53" s="11"/>
    </row>
    <row r="55" spans="1:4">
      <c r="B55" s="11"/>
    </row>
    <row r="56" spans="1:4">
      <c r="B56" s="11"/>
    </row>
    <row r="57" spans="1:4">
      <c r="B57" s="11"/>
    </row>
    <row r="58" spans="1:4">
      <c r="B58" s="11"/>
    </row>
    <row r="59" spans="1:4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110" workbookViewId="0">
      <selection activeCell="E35" sqref="E35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54" t="s">
        <v>10</v>
      </c>
      <c r="B1" s="200" t="str">
        <f>'ФИ-Почетна'!$C$18</f>
        <v>Реплек АД</v>
      </c>
      <c r="C1" s="216"/>
      <c r="D1" s="216"/>
      <c r="E1" s="35"/>
      <c r="F1" s="211"/>
      <c r="G1" s="211"/>
    </row>
    <row r="2" spans="1:7" ht="12.75" customHeight="1">
      <c r="A2" s="54" t="s">
        <v>21</v>
      </c>
      <c r="B2" s="172" t="str">
        <f>'ФИ-Почетна'!$C$22</f>
        <v>01.01 - 31.12</v>
      </c>
      <c r="C2" s="55"/>
      <c r="D2" s="56"/>
      <c r="E2" s="32"/>
      <c r="F2" s="212"/>
      <c r="G2" s="212"/>
    </row>
    <row r="3" spans="1:7" ht="12.75" customHeight="1">
      <c r="A3" s="57" t="s">
        <v>15</v>
      </c>
      <c r="B3" s="58">
        <f>'ФИ-Почетна'!$C$23</f>
        <v>2022</v>
      </c>
      <c r="C3" s="55"/>
      <c r="D3" s="59"/>
      <c r="E3" s="32"/>
      <c r="F3" s="171"/>
      <c r="G3" s="171"/>
    </row>
    <row r="4" spans="1:7" ht="12.75" customHeight="1">
      <c r="A4" s="57" t="s">
        <v>22</v>
      </c>
      <c r="B4" s="60" t="str">
        <f>'ФИ-Почетна'!$C$20</f>
        <v>да</v>
      </c>
      <c r="C4" s="59"/>
      <c r="D4" s="59"/>
      <c r="E4" s="32"/>
      <c r="F4" s="171"/>
      <c r="G4" s="171"/>
    </row>
    <row r="5" spans="1:7" ht="33.75" customHeight="1">
      <c r="A5" s="210" t="s">
        <v>174</v>
      </c>
      <c r="B5" s="210"/>
      <c r="C5" s="210"/>
      <c r="D5" s="210"/>
      <c r="E5" s="210"/>
      <c r="F5" s="210"/>
      <c r="G5" s="210"/>
    </row>
    <row r="6" spans="1:7" ht="21" customHeight="1">
      <c r="A6" s="5"/>
      <c r="B6" s="175"/>
      <c r="C6" s="175"/>
      <c r="D6" s="175"/>
      <c r="E6" s="215" t="s">
        <v>25</v>
      </c>
      <c r="F6" s="215"/>
      <c r="G6" s="215"/>
    </row>
    <row r="7" spans="1:7" ht="18" customHeight="1">
      <c r="A7" s="213" t="s">
        <v>175</v>
      </c>
      <c r="B7" s="214" t="s">
        <v>176</v>
      </c>
      <c r="C7" s="214"/>
      <c r="D7" s="214"/>
      <c r="E7" s="214"/>
      <c r="F7" s="209" t="s">
        <v>128</v>
      </c>
      <c r="G7" s="209" t="s">
        <v>177</v>
      </c>
    </row>
    <row r="8" spans="1:7" s="14" customFormat="1" ht="36">
      <c r="A8" s="213"/>
      <c r="B8" s="170" t="s">
        <v>178</v>
      </c>
      <c r="C8" s="170" t="s">
        <v>179</v>
      </c>
      <c r="D8" s="170" t="s">
        <v>180</v>
      </c>
      <c r="E8" s="170" t="s">
        <v>60</v>
      </c>
      <c r="F8" s="209"/>
      <c r="G8" s="209"/>
    </row>
    <row r="9" spans="1:7">
      <c r="A9" s="15" t="s">
        <v>181</v>
      </c>
      <c r="B9" s="27">
        <v>886021</v>
      </c>
      <c r="C9" s="27">
        <v>-2.8999999994994141E-2</v>
      </c>
      <c r="D9" s="27">
        <v>301774</v>
      </c>
      <c r="E9" s="27">
        <v>340074</v>
      </c>
      <c r="F9" s="27"/>
      <c r="G9" s="20">
        <f t="shared" ref="G9:G27" si="0">SUM(B9:F9)</f>
        <v>1527868.9709999999</v>
      </c>
    </row>
    <row r="10" spans="1:7">
      <c r="A10" s="16" t="s">
        <v>182</v>
      </c>
      <c r="B10" s="28"/>
      <c r="C10" s="28"/>
      <c r="D10" s="28"/>
      <c r="E10" s="28"/>
      <c r="F10" s="28"/>
      <c r="G10" s="20">
        <f t="shared" si="0"/>
        <v>0</v>
      </c>
    </row>
    <row r="11" spans="1:7">
      <c r="A11" s="16" t="s">
        <v>183</v>
      </c>
      <c r="B11" s="28"/>
      <c r="C11" s="28"/>
      <c r="D11" s="28"/>
      <c r="E11" s="28"/>
      <c r="F11" s="28"/>
      <c r="G11" s="20">
        <f t="shared" si="0"/>
        <v>0</v>
      </c>
    </row>
    <row r="12" spans="1:7">
      <c r="A12" s="16" t="s">
        <v>184</v>
      </c>
      <c r="B12" s="28"/>
      <c r="C12" s="28"/>
      <c r="D12" s="28"/>
      <c r="E12" s="28"/>
      <c r="F12" s="28"/>
      <c r="G12" s="20">
        <f t="shared" si="0"/>
        <v>0</v>
      </c>
    </row>
    <row r="13" spans="1:7">
      <c r="A13" s="16" t="s">
        <v>185</v>
      </c>
      <c r="B13" s="28"/>
      <c r="C13" s="28"/>
      <c r="D13" s="28"/>
      <c r="E13" s="28"/>
      <c r="F13" s="28"/>
      <c r="G13" s="20">
        <f t="shared" si="0"/>
        <v>0</v>
      </c>
    </row>
    <row r="14" spans="1:7">
      <c r="A14" s="16" t="s">
        <v>186</v>
      </c>
      <c r="B14" s="28"/>
      <c r="C14" s="28"/>
      <c r="D14" s="28"/>
      <c r="E14" s="28">
        <v>134792.83800000011</v>
      </c>
      <c r="F14" s="28"/>
      <c r="G14" s="20">
        <f t="shared" si="0"/>
        <v>134792.83800000011</v>
      </c>
    </row>
    <row r="15" spans="1:7">
      <c r="A15" s="16" t="s">
        <v>187</v>
      </c>
      <c r="B15" s="28"/>
      <c r="C15" s="28"/>
      <c r="D15" s="28">
        <v>2</v>
      </c>
      <c r="E15" s="28">
        <v>-2</v>
      </c>
      <c r="F15" s="28"/>
      <c r="G15" s="20">
        <f t="shared" si="0"/>
        <v>0</v>
      </c>
    </row>
    <row r="16" spans="1:7" ht="28.5" customHeight="1">
      <c r="A16" s="16" t="s">
        <v>188</v>
      </c>
      <c r="B16" s="28"/>
      <c r="C16" s="28"/>
      <c r="D16" s="28"/>
      <c r="E16" s="28">
        <v>-88443.706000000006</v>
      </c>
      <c r="F16" s="28"/>
      <c r="G16" s="20">
        <f t="shared" si="0"/>
        <v>-88443.706000000006</v>
      </c>
    </row>
    <row r="17" spans="1:7" ht="25.5">
      <c r="A17" s="16" t="s">
        <v>189</v>
      </c>
      <c r="B17" s="28"/>
      <c r="C17" s="28"/>
      <c r="D17" s="28"/>
      <c r="E17" s="28">
        <v>-13700</v>
      </c>
      <c r="F17" s="28"/>
      <c r="G17" s="20">
        <f t="shared" si="0"/>
        <v>-13700</v>
      </c>
    </row>
    <row r="18" spans="1:7">
      <c r="A18" s="16" t="s">
        <v>190</v>
      </c>
      <c r="B18" s="28"/>
      <c r="C18" s="28"/>
      <c r="D18" s="28">
        <v>30000</v>
      </c>
      <c r="E18" s="28">
        <v>-30000</v>
      </c>
      <c r="F18" s="28"/>
      <c r="G18" s="20">
        <f t="shared" si="0"/>
        <v>0</v>
      </c>
    </row>
    <row r="19" spans="1:7">
      <c r="A19" s="16" t="s">
        <v>191</v>
      </c>
      <c r="B19" s="28"/>
      <c r="C19" s="28"/>
      <c r="D19" s="28"/>
      <c r="E19" s="28"/>
      <c r="F19" s="28"/>
      <c r="G19" s="20">
        <f t="shared" si="0"/>
        <v>0</v>
      </c>
    </row>
    <row r="20" spans="1:7" ht="25.5">
      <c r="A20" s="16" t="s">
        <v>192</v>
      </c>
      <c r="B20" s="28"/>
      <c r="C20" s="28"/>
      <c r="D20" s="28"/>
      <c r="E20" s="28"/>
      <c r="F20" s="28"/>
      <c r="G20" s="20">
        <f t="shared" si="0"/>
        <v>0</v>
      </c>
    </row>
    <row r="21" spans="1:7" ht="25.5">
      <c r="A21" s="16" t="s">
        <v>193</v>
      </c>
      <c r="B21" s="28"/>
      <c r="C21" s="28"/>
      <c r="D21" s="28"/>
      <c r="E21" s="28"/>
      <c r="F21" s="28"/>
      <c r="G21" s="20">
        <f t="shared" si="0"/>
        <v>0</v>
      </c>
    </row>
    <row r="22" spans="1:7" ht="25.5">
      <c r="A22" s="16" t="s">
        <v>194</v>
      </c>
      <c r="B22" s="28"/>
      <c r="C22" s="28"/>
      <c r="D22" s="28"/>
      <c r="E22" s="28"/>
      <c r="F22" s="28"/>
      <c r="G22" s="20">
        <f t="shared" si="0"/>
        <v>0</v>
      </c>
    </row>
    <row r="23" spans="1:7">
      <c r="A23" s="16" t="s">
        <v>128</v>
      </c>
      <c r="B23" s="28"/>
      <c r="C23" s="28"/>
      <c r="D23" s="28"/>
      <c r="E23" s="28"/>
      <c r="F23" s="28"/>
      <c r="G23" s="20">
        <f t="shared" si="0"/>
        <v>0</v>
      </c>
    </row>
    <row r="24" spans="1:7">
      <c r="A24" s="16" t="s">
        <v>195</v>
      </c>
      <c r="B24" s="28"/>
      <c r="C24" s="28"/>
      <c r="D24" s="28"/>
      <c r="E24" s="28"/>
      <c r="F24" s="28"/>
      <c r="G24" s="20">
        <f t="shared" si="0"/>
        <v>0</v>
      </c>
    </row>
    <row r="25" spans="1:7">
      <c r="A25" s="16" t="s">
        <v>196</v>
      </c>
      <c r="B25" s="28"/>
      <c r="C25" s="28"/>
      <c r="D25" s="28"/>
      <c r="E25" s="28"/>
      <c r="F25" s="28"/>
      <c r="G25" s="20">
        <f t="shared" si="0"/>
        <v>0</v>
      </c>
    </row>
    <row r="26" spans="1:7">
      <c r="A26" s="16" t="s">
        <v>197</v>
      </c>
      <c r="B26" s="28"/>
      <c r="C26" s="28"/>
      <c r="D26" s="28"/>
      <c r="E26" s="28"/>
      <c r="F26" s="28"/>
      <c r="G26" s="20">
        <f t="shared" si="0"/>
        <v>0</v>
      </c>
    </row>
    <row r="27" spans="1:7" ht="15.75" customHeight="1" thickBot="1">
      <c r="A27" s="17" t="s">
        <v>198</v>
      </c>
      <c r="B27" s="29"/>
      <c r="C27" s="29"/>
      <c r="D27" s="29"/>
      <c r="E27" s="29"/>
      <c r="F27" s="29"/>
      <c r="G27" s="20">
        <f t="shared" si="0"/>
        <v>0</v>
      </c>
    </row>
    <row r="28" spans="1:7" ht="14.25" thickTop="1" thickBot="1">
      <c r="A28" s="19" t="s">
        <v>199</v>
      </c>
      <c r="B28" s="23">
        <f t="shared" ref="B28:G28" si="1">SUM(B9:B27)</f>
        <v>886021</v>
      </c>
      <c r="C28" s="23">
        <f t="shared" si="1"/>
        <v>-2.8999999994994141E-2</v>
      </c>
      <c r="D28" s="23">
        <f t="shared" si="1"/>
        <v>331776</v>
      </c>
      <c r="E28" s="23">
        <f t="shared" si="1"/>
        <v>342721.1320000001</v>
      </c>
      <c r="F28" s="23">
        <f t="shared" si="1"/>
        <v>0</v>
      </c>
      <c r="G28" s="23">
        <f t="shared" si="1"/>
        <v>1560518.1029999999</v>
      </c>
    </row>
    <row r="29" spans="1:7" ht="13.5" thickTop="1">
      <c r="A29" s="18" t="s">
        <v>182</v>
      </c>
      <c r="B29" s="30"/>
      <c r="C29" s="30"/>
      <c r="D29" s="30"/>
      <c r="E29" s="30"/>
      <c r="F29" s="30"/>
      <c r="G29" s="22">
        <f t="shared" ref="G29:G46" si="2">SUM(B29:F29)</f>
        <v>0</v>
      </c>
    </row>
    <row r="30" spans="1:7">
      <c r="A30" s="16" t="s">
        <v>183</v>
      </c>
      <c r="B30" s="28">
        <v>-108619</v>
      </c>
      <c r="C30" s="28"/>
      <c r="D30" s="28"/>
      <c r="E30" s="28"/>
      <c r="F30" s="28"/>
      <c r="G30" s="22">
        <f t="shared" si="2"/>
        <v>-108619</v>
      </c>
    </row>
    <row r="31" spans="1:7">
      <c r="A31" s="16" t="s">
        <v>184</v>
      </c>
      <c r="B31" s="28"/>
      <c r="C31" s="28"/>
      <c r="D31" s="28"/>
      <c r="E31" s="28"/>
      <c r="F31" s="28"/>
      <c r="G31" s="22">
        <f t="shared" si="2"/>
        <v>0</v>
      </c>
    </row>
    <row r="32" spans="1:7">
      <c r="A32" s="16" t="s">
        <v>185</v>
      </c>
      <c r="B32" s="28"/>
      <c r="C32" s="28"/>
      <c r="D32" s="28"/>
      <c r="E32" s="28"/>
      <c r="F32" s="28"/>
      <c r="G32" s="22">
        <f t="shared" si="2"/>
        <v>0</v>
      </c>
    </row>
    <row r="33" spans="1:7">
      <c r="A33" s="16" t="s">
        <v>186</v>
      </c>
      <c r="B33" s="28"/>
      <c r="C33" s="28"/>
      <c r="D33" s="28"/>
      <c r="E33" s="28">
        <v>81937</v>
      </c>
      <c r="F33" s="28"/>
      <c r="G33" s="22">
        <f t="shared" si="2"/>
        <v>81937</v>
      </c>
    </row>
    <row r="34" spans="1:7">
      <c r="A34" s="16" t="s">
        <v>187</v>
      </c>
      <c r="B34" s="28"/>
      <c r="C34" s="28"/>
      <c r="D34" s="28">
        <v>321</v>
      </c>
      <c r="E34" s="28">
        <v>-321</v>
      </c>
      <c r="F34" s="28"/>
      <c r="G34" s="22">
        <f t="shared" si="2"/>
        <v>0</v>
      </c>
    </row>
    <row r="35" spans="1:7" ht="25.5">
      <c r="A35" s="16" t="s">
        <v>188</v>
      </c>
      <c r="B35" s="28"/>
      <c r="C35" s="28"/>
      <c r="D35" s="28"/>
      <c r="E35" s="28"/>
      <c r="F35" s="28"/>
      <c r="G35" s="22">
        <f t="shared" si="2"/>
        <v>0</v>
      </c>
    </row>
    <row r="36" spans="1:7" ht="25.5">
      <c r="A36" s="16" t="s">
        <v>189</v>
      </c>
      <c r="B36" s="28"/>
      <c r="C36" s="28"/>
      <c r="D36" s="28"/>
      <c r="E36" s="28"/>
      <c r="F36" s="28"/>
      <c r="G36" s="22">
        <f t="shared" si="2"/>
        <v>0</v>
      </c>
    </row>
    <row r="37" spans="1:7">
      <c r="A37" s="16" t="s">
        <v>190</v>
      </c>
      <c r="B37" s="28"/>
      <c r="C37" s="28"/>
      <c r="D37" s="28">
        <v>30000</v>
      </c>
      <c r="E37" s="28">
        <v>-30000</v>
      </c>
      <c r="F37" s="28"/>
      <c r="G37" s="22">
        <f t="shared" si="2"/>
        <v>0</v>
      </c>
    </row>
    <row r="38" spans="1:7">
      <c r="A38" s="16" t="s">
        <v>191</v>
      </c>
      <c r="B38" s="28"/>
      <c r="C38" s="28"/>
      <c r="D38" s="28"/>
      <c r="E38" s="28"/>
      <c r="F38" s="28"/>
      <c r="G38" s="22">
        <f t="shared" si="2"/>
        <v>0</v>
      </c>
    </row>
    <row r="39" spans="1:7" ht="25.5">
      <c r="A39" s="16" t="s">
        <v>192</v>
      </c>
      <c r="B39" s="28"/>
      <c r="C39" s="28"/>
      <c r="D39" s="28"/>
      <c r="E39" s="28"/>
      <c r="F39" s="28"/>
      <c r="G39" s="22">
        <f t="shared" si="2"/>
        <v>0</v>
      </c>
    </row>
    <row r="40" spans="1:7" ht="25.5">
      <c r="A40" s="16" t="s">
        <v>193</v>
      </c>
      <c r="B40" s="28"/>
      <c r="C40" s="28"/>
      <c r="D40" s="28"/>
      <c r="E40" s="28"/>
      <c r="F40" s="28"/>
      <c r="G40" s="22">
        <f t="shared" si="2"/>
        <v>0</v>
      </c>
    </row>
    <row r="41" spans="1:7" ht="25.5">
      <c r="A41" s="16" t="s">
        <v>194</v>
      </c>
      <c r="B41" s="28"/>
      <c r="C41" s="28"/>
      <c r="D41" s="28"/>
      <c r="E41" s="28"/>
      <c r="F41" s="28"/>
      <c r="G41" s="22">
        <f t="shared" si="2"/>
        <v>0</v>
      </c>
    </row>
    <row r="42" spans="1:7">
      <c r="A42" s="16" t="s">
        <v>128</v>
      </c>
      <c r="B42" s="28"/>
      <c r="C42" s="28"/>
      <c r="D42" s="28"/>
      <c r="E42" s="28"/>
      <c r="F42" s="28"/>
      <c r="G42" s="22">
        <f t="shared" si="2"/>
        <v>0</v>
      </c>
    </row>
    <row r="43" spans="1:7">
      <c r="A43" s="16" t="s">
        <v>195</v>
      </c>
      <c r="B43" s="28"/>
      <c r="C43" s="28"/>
      <c r="D43" s="28"/>
      <c r="E43" s="28"/>
      <c r="F43" s="28"/>
      <c r="G43" s="22">
        <f t="shared" si="2"/>
        <v>0</v>
      </c>
    </row>
    <row r="44" spans="1:7">
      <c r="A44" s="16" t="s">
        <v>196</v>
      </c>
      <c r="B44" s="28"/>
      <c r="C44" s="28"/>
      <c r="D44" s="28"/>
      <c r="E44" s="28"/>
      <c r="F44" s="28"/>
      <c r="G44" s="22">
        <f t="shared" si="2"/>
        <v>0</v>
      </c>
    </row>
    <row r="45" spans="1:7">
      <c r="A45" s="16" t="s">
        <v>197</v>
      </c>
      <c r="B45" s="28"/>
      <c r="C45" s="28"/>
      <c r="D45" s="28"/>
      <c r="E45" s="28"/>
      <c r="F45" s="28"/>
      <c r="G45" s="22">
        <f t="shared" si="2"/>
        <v>0</v>
      </c>
    </row>
    <row r="46" spans="1:7" ht="15.75" customHeight="1" thickBot="1">
      <c r="A46" s="17" t="s">
        <v>198</v>
      </c>
      <c r="B46" s="29"/>
      <c r="C46" s="29"/>
      <c r="D46" s="29"/>
      <c r="E46" s="29"/>
      <c r="F46" s="29"/>
      <c r="G46" s="22">
        <f t="shared" si="2"/>
        <v>0</v>
      </c>
    </row>
    <row r="47" spans="1:7" ht="14.25" thickTop="1" thickBot="1">
      <c r="A47" s="19" t="s">
        <v>200</v>
      </c>
      <c r="B47" s="21">
        <f t="shared" ref="B47:G47" si="3">SUM(B28:B46)</f>
        <v>777402</v>
      </c>
      <c r="C47" s="21">
        <f t="shared" si="3"/>
        <v>-2.8999999994994141E-2</v>
      </c>
      <c r="D47" s="21">
        <f t="shared" si="3"/>
        <v>362097</v>
      </c>
      <c r="E47" s="21">
        <f t="shared" si="3"/>
        <v>394337.1320000001</v>
      </c>
      <c r="F47" s="21">
        <f t="shared" si="3"/>
        <v>0</v>
      </c>
      <c r="G47" s="21">
        <f t="shared" si="3"/>
        <v>1533836.1029999999</v>
      </c>
    </row>
    <row r="48" spans="1:7" ht="13.5" thickTop="1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86" customWidth="1"/>
    <col min="2" max="3" width="19.28515625" style="86" customWidth="1"/>
    <col min="4" max="4" width="10.28515625" style="86" customWidth="1"/>
    <col min="5" max="16384" width="9.140625" style="86"/>
  </cols>
  <sheetData>
    <row r="1" spans="1:4">
      <c r="A1" s="85" t="s">
        <v>201</v>
      </c>
      <c r="B1" s="200" t="str">
        <f>'ФИ-Почетна'!$C$18</f>
        <v>Реплек АД</v>
      </c>
      <c r="C1" s="216"/>
      <c r="D1" s="216"/>
    </row>
    <row r="2" spans="1:4">
      <c r="A2" s="85" t="s">
        <v>202</v>
      </c>
      <c r="B2" s="102" t="str">
        <f>'ФИ-Почетна'!$C$22</f>
        <v>01.01 - 31.12</v>
      </c>
      <c r="C2" s="87" t="s">
        <v>203</v>
      </c>
      <c r="D2" s="88">
        <f>'ФИ-Почетна'!$C$23</f>
        <v>2022</v>
      </c>
    </row>
    <row r="3" spans="1:4">
      <c r="A3" s="87" t="s">
        <v>204</v>
      </c>
      <c r="B3" s="102" t="str">
        <f>'ФИ-Почетна'!$C$20</f>
        <v>да</v>
      </c>
      <c r="C3" s="87"/>
      <c r="D3" s="88"/>
    </row>
    <row r="4" spans="1:4" ht="26.25" customHeight="1">
      <c r="A4" s="203" t="s">
        <v>205</v>
      </c>
      <c r="B4" s="203"/>
      <c r="C4" s="203"/>
      <c r="D4" s="203"/>
    </row>
    <row r="5" spans="1:4" ht="14.25" customHeight="1" thickBot="1">
      <c r="A5" s="89"/>
      <c r="B5" s="89"/>
      <c r="C5" s="217" t="s">
        <v>206</v>
      </c>
      <c r="D5" s="217"/>
    </row>
    <row r="6" spans="1:4" s="92" customFormat="1" ht="33" customHeight="1" thickTop="1" thickBot="1">
      <c r="A6" s="90" t="s">
        <v>207</v>
      </c>
      <c r="B6" s="103" t="s">
        <v>208</v>
      </c>
      <c r="C6" s="103" t="s">
        <v>209</v>
      </c>
      <c r="D6" s="103" t="s">
        <v>210</v>
      </c>
    </row>
    <row r="7" spans="1:4" ht="14.25" thickTop="1" thickBot="1">
      <c r="A7" s="104" t="s">
        <v>211</v>
      </c>
      <c r="B7" s="105"/>
      <c r="C7" s="105"/>
      <c r="D7" s="105"/>
    </row>
    <row r="8" spans="1:4" ht="14.25" thickTop="1" thickBot="1">
      <c r="A8" s="106" t="s">
        <v>212</v>
      </c>
      <c r="B8" s="107">
        <f>'Биланс на состојба'!B11</f>
        <v>1351350.6259999999</v>
      </c>
      <c r="C8" s="107">
        <f>'Биланс на состојба'!C11</f>
        <v>1363757</v>
      </c>
      <c r="D8" s="107">
        <f>'Биланс на состојба'!D11</f>
        <v>100.91807216878441</v>
      </c>
    </row>
    <row r="9" spans="1:4" ht="14.25" thickTop="1" thickBot="1">
      <c r="A9" s="108" t="s">
        <v>213</v>
      </c>
      <c r="B9" s="109">
        <f>'Биланс на состојба'!B12</f>
        <v>9697.9969999999994</v>
      </c>
      <c r="C9" s="109">
        <f>'Биланс на состојба'!C12</f>
        <v>5614</v>
      </c>
      <c r="D9" s="107">
        <f>'Биланс на состојба'!D12</f>
        <v>57.888242283432348</v>
      </c>
    </row>
    <row r="10" spans="1:4" ht="14.25" thickTop="1" thickBot="1">
      <c r="A10" s="106" t="s">
        <v>214</v>
      </c>
      <c r="B10" s="107">
        <f>'Биланс на состојба'!B13</f>
        <v>1341514.2679999999</v>
      </c>
      <c r="C10" s="107">
        <f>'Биланс на состојба'!C13</f>
        <v>1358143</v>
      </c>
      <c r="D10" s="107">
        <f>'Биланс на состојба'!D13</f>
        <v>101.23954939553428</v>
      </c>
    </row>
    <row r="11" spans="1:4" ht="14.25" thickTop="1" thickBot="1">
      <c r="A11" s="110" t="s">
        <v>215</v>
      </c>
      <c r="B11" s="109">
        <f>'Биланс на состојба'!B14</f>
        <v>412716.10499999998</v>
      </c>
      <c r="C11" s="109">
        <f>'Биланс на состојба'!C14</f>
        <v>410728</v>
      </c>
      <c r="D11" s="109">
        <f>'Биланс на состојба'!D14</f>
        <v>99.51828751630616</v>
      </c>
    </row>
    <row r="12" spans="1:4" ht="14.25" thickTop="1" thickBot="1">
      <c r="A12" s="110" t="s">
        <v>216</v>
      </c>
      <c r="B12" s="109">
        <f>'Биланс на состојба'!B15</f>
        <v>897086.80299999996</v>
      </c>
      <c r="C12" s="109">
        <f>'Биланс на состојба'!C15</f>
        <v>837250</v>
      </c>
      <c r="D12" s="109">
        <f>'Биланс на состојба'!D15</f>
        <v>93.329875904996456</v>
      </c>
    </row>
    <row r="13" spans="1:4" ht="14.25" thickTop="1" thickBot="1">
      <c r="A13" s="110" t="s">
        <v>217</v>
      </c>
      <c r="B13" s="109">
        <f>'Биланс на состојба'!B16</f>
        <v>0</v>
      </c>
      <c r="C13" s="109">
        <f>'Биланс на состојба'!C16</f>
        <v>0</v>
      </c>
      <c r="D13" s="109">
        <f>'Биланс на состојба'!D16</f>
        <v>0</v>
      </c>
    </row>
    <row r="14" spans="1:4" ht="14.25" thickTop="1" thickBot="1">
      <c r="A14" s="110" t="s">
        <v>218</v>
      </c>
      <c r="B14" s="109">
        <f>'Биланс на состојба'!B17</f>
        <v>31711.360000000001</v>
      </c>
      <c r="C14" s="109">
        <f>'Биланс на состојба'!C17</f>
        <v>110165</v>
      </c>
      <c r="D14" s="109">
        <f>'Биланс на состојба'!D17</f>
        <v>347.39916547256252</v>
      </c>
    </row>
    <row r="15" spans="1:4" s="111" customFormat="1" ht="14.25" thickTop="1" thickBot="1">
      <c r="A15" s="106" t="s">
        <v>219</v>
      </c>
      <c r="B15" s="107">
        <f>'Биланс на состојба'!B18</f>
        <v>0</v>
      </c>
      <c r="C15" s="107">
        <f>'Биланс на состојба'!C18</f>
        <v>0</v>
      </c>
      <c r="D15" s="107">
        <f>'Биланс на состојба'!D18</f>
        <v>0</v>
      </c>
    </row>
    <row r="16" spans="1:4" s="111" customFormat="1" ht="14.25" thickTop="1" thickBot="1">
      <c r="A16" s="106" t="s">
        <v>220</v>
      </c>
      <c r="B16" s="107">
        <f>'Биланс на состојба'!B19</f>
        <v>138.36099999999999</v>
      </c>
      <c r="C16" s="107">
        <f>'Биланс на состојба'!C19</f>
        <v>0</v>
      </c>
      <c r="D16" s="107">
        <f>'Биланс на состојба'!D19</f>
        <v>0</v>
      </c>
    </row>
    <row r="17" spans="1:4" ht="14.25" thickTop="1" thickBot="1">
      <c r="A17" s="110" t="s">
        <v>221</v>
      </c>
      <c r="B17" s="109">
        <f>'Биланс на состојба'!B20</f>
        <v>0</v>
      </c>
      <c r="C17" s="109">
        <f>'Биланс на состојба'!C20</f>
        <v>0</v>
      </c>
      <c r="D17" s="109">
        <f>'Биланс на состојба'!D20</f>
        <v>0</v>
      </c>
    </row>
    <row r="18" spans="1:4" ht="14.25" thickTop="1" thickBot="1">
      <c r="A18" s="110" t="s">
        <v>222</v>
      </c>
      <c r="B18" s="109">
        <f>'Биланс на состојба'!B21</f>
        <v>138.36099999999999</v>
      </c>
      <c r="C18" s="109">
        <f>'Биланс на состојба'!C21</f>
        <v>0</v>
      </c>
      <c r="D18" s="109">
        <f>'Биланс на состојба'!D21</f>
        <v>0</v>
      </c>
    </row>
    <row r="19" spans="1:4" ht="14.25" thickTop="1" thickBot="1">
      <c r="A19" s="112" t="s">
        <v>223</v>
      </c>
      <c r="B19" s="109">
        <f>'Биланс на состојба'!B22</f>
        <v>0</v>
      </c>
      <c r="C19" s="109">
        <f>'Биланс на состојба'!C22</f>
        <v>0</v>
      </c>
      <c r="D19" s="109">
        <f>'Биланс на состојба'!D22</f>
        <v>0</v>
      </c>
    </row>
    <row r="20" spans="1:4" ht="14.25" thickTop="1" thickBot="1">
      <c r="A20" s="112" t="s">
        <v>224</v>
      </c>
      <c r="B20" s="109">
        <f>'Биланс на состојба'!B23</f>
        <v>0</v>
      </c>
      <c r="C20" s="109">
        <f>'Биланс на состојба'!C23</f>
        <v>0</v>
      </c>
      <c r="D20" s="109">
        <f>'Биланс на состојба'!D23</f>
        <v>0</v>
      </c>
    </row>
    <row r="21" spans="1:4" ht="14.25" thickTop="1" thickBot="1">
      <c r="A21" s="112" t="s">
        <v>225</v>
      </c>
      <c r="B21" s="109">
        <f>'Биланс на состојба'!B24</f>
        <v>0</v>
      </c>
      <c r="C21" s="109">
        <f>'Биланс на состојба'!C24</f>
        <v>0</v>
      </c>
      <c r="D21" s="109">
        <f>'Биланс на состојба'!D24</f>
        <v>0</v>
      </c>
    </row>
    <row r="22" spans="1:4" s="111" customFormat="1" ht="14.25" thickTop="1" thickBot="1">
      <c r="A22" s="106" t="s">
        <v>226</v>
      </c>
      <c r="B22" s="107">
        <f>'Биланс на состојба'!B25</f>
        <v>0</v>
      </c>
      <c r="C22" s="107">
        <f>'Биланс на состојба'!C25</f>
        <v>0</v>
      </c>
      <c r="D22" s="107">
        <f>'Биланс на состојба'!D25</f>
        <v>0</v>
      </c>
    </row>
    <row r="23" spans="1:4" s="111" customFormat="1" ht="14.25" thickTop="1" thickBot="1">
      <c r="A23" s="106" t="s">
        <v>227</v>
      </c>
      <c r="B23" s="107">
        <f>'Биланс на состојба'!B26</f>
        <v>0</v>
      </c>
      <c r="C23" s="107">
        <f>'Биланс на состојба'!C26</f>
        <v>0</v>
      </c>
      <c r="D23" s="107">
        <f>'Биланс на состојба'!D26</f>
        <v>0</v>
      </c>
    </row>
    <row r="24" spans="1:4" ht="14.25" thickTop="1" thickBot="1">
      <c r="A24" s="113" t="s">
        <v>228</v>
      </c>
      <c r="B24" s="109">
        <f>'Биланс на состојба'!B27</f>
        <v>769028.75899999996</v>
      </c>
      <c r="C24" s="109">
        <f>'Биланс на состојба'!C27</f>
        <v>899342</v>
      </c>
      <c r="D24" s="107">
        <f>'Биланс на состојба'!D27</f>
        <v>116.94517135736923</v>
      </c>
    </row>
    <row r="25" spans="1:4" ht="14.25" thickTop="1" thickBot="1">
      <c r="A25" s="108" t="s">
        <v>229</v>
      </c>
      <c r="B25" s="107">
        <f>'Биланс на состојба'!B28</f>
        <v>372904.17</v>
      </c>
      <c r="C25" s="107">
        <f>'Биланс на состојба'!C28</f>
        <v>408362</v>
      </c>
      <c r="D25" s="109">
        <f>'Биланс на состојба'!D28</f>
        <v>109.50856355400906</v>
      </c>
    </row>
    <row r="26" spans="1:4" ht="14.25" thickTop="1" thickBot="1">
      <c r="A26" s="110" t="s">
        <v>230</v>
      </c>
      <c r="B26" s="109">
        <f>'Биланс на состојба'!B29</f>
        <v>180418.99</v>
      </c>
      <c r="C26" s="109">
        <f>'Биланс на состојба'!C29</f>
        <v>251019</v>
      </c>
      <c r="D26" s="109">
        <f>'Биланс на состојба'!D29</f>
        <v>139.13114135047536</v>
      </c>
    </row>
    <row r="27" spans="1:4" ht="14.25" thickTop="1" thickBot="1">
      <c r="A27" s="110" t="s">
        <v>231</v>
      </c>
      <c r="B27" s="109">
        <f>'Биланс на состојба'!B30</f>
        <v>73753.093999999997</v>
      </c>
      <c r="C27" s="109">
        <f>'Биланс на состојба'!C30</f>
        <v>49984</v>
      </c>
      <c r="D27" s="109">
        <f>'Биланс на состојба'!D30</f>
        <v>67.772072043513191</v>
      </c>
    </row>
    <row r="28" spans="1:4" ht="14.25" thickTop="1" thickBot="1">
      <c r="A28" s="110" t="s">
        <v>232</v>
      </c>
      <c r="B28" s="109">
        <f>'Биланс на состојба'!B31</f>
        <v>0</v>
      </c>
      <c r="C28" s="109">
        <f>'Биланс на состојба'!C31</f>
        <v>0</v>
      </c>
      <c r="D28" s="109">
        <f>'Биланс на состојба'!D31</f>
        <v>0</v>
      </c>
    </row>
    <row r="29" spans="1:4" ht="14.25" thickTop="1" thickBot="1">
      <c r="A29" s="108" t="s">
        <v>233</v>
      </c>
      <c r="B29" s="109">
        <f>'Биланс на состојба'!B32</f>
        <v>91619.138999999996</v>
      </c>
      <c r="C29" s="109">
        <f>'Биланс на состојба'!C32</f>
        <v>156962</v>
      </c>
      <c r="D29" s="109">
        <f>'Биланс на состојба'!D32</f>
        <v>171.32009939538943</v>
      </c>
    </row>
    <row r="30" spans="1:4" ht="14.25" thickTop="1" thickBot="1">
      <c r="A30" s="108" t="s">
        <v>234</v>
      </c>
      <c r="B30" s="109">
        <f>'Биланс на состојба'!B33</f>
        <v>50333.366000000002</v>
      </c>
      <c r="C30" s="109">
        <f>'Биланс на состојба'!C33</f>
        <v>33015</v>
      </c>
      <c r="D30" s="109">
        <f>'Биланс на состојба'!D33</f>
        <v>65.59267266170913</v>
      </c>
    </row>
    <row r="31" spans="1:4" ht="14.25" thickTop="1" thickBot="1">
      <c r="A31" s="113" t="s">
        <v>235</v>
      </c>
      <c r="B31" s="107">
        <f>'Биланс на состојба'!B34</f>
        <v>2120379.3849999998</v>
      </c>
      <c r="C31" s="107">
        <f>'Биланс на состојба'!C34</f>
        <v>2263099</v>
      </c>
      <c r="D31" s="107">
        <f>'Биланс на состојба'!D34</f>
        <v>106.7308527902897</v>
      </c>
    </row>
    <row r="32" spans="1:4" ht="14.25" thickTop="1" thickBot="1">
      <c r="A32" s="108" t="s">
        <v>236</v>
      </c>
      <c r="B32" s="109">
        <f>'Биланс на состојба'!B35</f>
        <v>64899.525000000001</v>
      </c>
      <c r="C32" s="109">
        <f>'Биланс на состојба'!C35</f>
        <v>73058</v>
      </c>
      <c r="D32" s="109">
        <f>'Биланс на состојба'!D35</f>
        <v>112.57093175951596</v>
      </c>
    </row>
    <row r="33" spans="1:4" ht="14.25" thickTop="1" thickBot="1">
      <c r="A33" s="114" t="s">
        <v>237</v>
      </c>
      <c r="B33" s="105"/>
      <c r="C33" s="105"/>
      <c r="D33" s="115"/>
    </row>
    <row r="34" spans="1:4" ht="14.25" thickTop="1" thickBot="1">
      <c r="A34" s="116" t="s">
        <v>238</v>
      </c>
      <c r="B34" s="107">
        <f>'Биланс на состојба'!B37</f>
        <v>1560518.9480000001</v>
      </c>
      <c r="C34" s="107">
        <f>'Биланс на состојба'!C37</f>
        <v>1533837</v>
      </c>
      <c r="D34" s="107">
        <f>'Биланс на состојба'!D37</f>
        <v>98.290187502420494</v>
      </c>
    </row>
    <row r="35" spans="1:4" ht="14.25" thickTop="1" thickBot="1">
      <c r="A35" s="117" t="s">
        <v>239</v>
      </c>
      <c r="B35" s="109">
        <f>'Биланс на состојба'!B38</f>
        <v>857672</v>
      </c>
      <c r="C35" s="109">
        <f>'Биланс на состојба'!C38</f>
        <v>749053</v>
      </c>
      <c r="D35" s="109">
        <f>'Биланс на состојба'!D38</f>
        <v>87.335601488680993</v>
      </c>
    </row>
    <row r="36" spans="1:4" ht="14.25" thickTop="1" thickBot="1">
      <c r="A36" s="118" t="s">
        <v>240</v>
      </c>
      <c r="B36" s="109">
        <f>'Биланс на состојба'!B39</f>
        <v>360126</v>
      </c>
      <c r="C36" s="109">
        <f>'Биланс на состојба'!C39</f>
        <v>390447</v>
      </c>
      <c r="D36" s="109">
        <f>'Биланс на состојба'!D39</f>
        <v>108.41955315639527</v>
      </c>
    </row>
    <row r="37" spans="1:4" ht="14.25" thickTop="1" thickBot="1">
      <c r="A37" s="108" t="s">
        <v>241</v>
      </c>
      <c r="B37" s="109">
        <f>'Биланс на состојба'!B40</f>
        <v>342720.94800000009</v>
      </c>
      <c r="C37" s="109">
        <f>'Биланс на состојба'!C40</f>
        <v>394337</v>
      </c>
      <c r="D37" s="109">
        <f>'Биланс на состојба'!D40</f>
        <v>115.06066445637863</v>
      </c>
    </row>
    <row r="38" spans="1:4" ht="14.25" thickTop="1" thickBot="1">
      <c r="A38" s="108" t="s">
        <v>242</v>
      </c>
      <c r="B38" s="109">
        <f>'Биланс на состојба'!B41</f>
        <v>0</v>
      </c>
      <c r="C38" s="109">
        <f>'Биланс на состојба'!C41</f>
        <v>0</v>
      </c>
      <c r="D38" s="109">
        <f>'Биланс на состојба'!D41</f>
        <v>0</v>
      </c>
    </row>
    <row r="39" spans="1:4" ht="14.25" thickTop="1" thickBot="1">
      <c r="A39" s="119" t="s">
        <v>243</v>
      </c>
      <c r="B39" s="107">
        <f>'Биланс на состојба'!B42</f>
        <v>559860.53700000001</v>
      </c>
      <c r="C39" s="107">
        <f>'Биланс на состојба'!C42</f>
        <v>729262</v>
      </c>
      <c r="D39" s="107">
        <f>'Биланс на состојба'!D42</f>
        <v>130.25779668410527</v>
      </c>
    </row>
    <row r="40" spans="1:4" ht="14.25" thickTop="1" thickBot="1">
      <c r="A40" s="113" t="s">
        <v>244</v>
      </c>
      <c r="B40" s="107">
        <f>'Биланс на состојба'!B43</f>
        <v>418718.86900000001</v>
      </c>
      <c r="C40" s="107">
        <f>'Биланс на состојба'!C43</f>
        <v>598735</v>
      </c>
      <c r="D40" s="107">
        <f>'Биланс на состојба'!D43</f>
        <v>142.99212295589192</v>
      </c>
    </row>
    <row r="41" spans="1:4" ht="14.25" thickTop="1" thickBot="1">
      <c r="A41" s="108" t="s">
        <v>245</v>
      </c>
      <c r="B41" s="109">
        <f>'Биланс на состојба'!B44</f>
        <v>258686.908</v>
      </c>
      <c r="C41" s="109">
        <f>'Биланс на состојба'!C44</f>
        <v>263291</v>
      </c>
      <c r="D41" s="109">
        <f>'Биланс на состојба'!D44</f>
        <v>101.77979320082176</v>
      </c>
    </row>
    <row r="42" spans="1:4" ht="14.25" thickTop="1" thickBot="1">
      <c r="A42" s="110" t="s">
        <v>246</v>
      </c>
      <c r="B42" s="109">
        <f>'Биланс на состојба'!B45</f>
        <v>48194.156999999999</v>
      </c>
      <c r="C42" s="109">
        <f>'Биланс на состојба'!C45</f>
        <v>159405</v>
      </c>
      <c r="D42" s="109">
        <f>'Биланс на состојба'!D45</f>
        <v>330.75586320557488</v>
      </c>
    </row>
    <row r="43" spans="1:4" ht="14.25" thickTop="1" thickBot="1">
      <c r="A43" s="110" t="s">
        <v>247</v>
      </c>
      <c r="B43" s="109">
        <f>'Биланс на состојба'!B46</f>
        <v>0</v>
      </c>
      <c r="C43" s="109">
        <f>'Биланс на состојба'!C46</f>
        <v>0</v>
      </c>
      <c r="D43" s="109">
        <f>'Биланс на состојба'!D46</f>
        <v>0</v>
      </c>
    </row>
    <row r="44" spans="1:4" ht="14.25" thickTop="1" thickBot="1">
      <c r="A44" s="110" t="s">
        <v>248</v>
      </c>
      <c r="B44" s="109">
        <f>'Биланс на состојба'!B47</f>
        <v>5415.299</v>
      </c>
      <c r="C44" s="109">
        <f>'Биланс на состојба'!C47</f>
        <v>24912</v>
      </c>
      <c r="D44" s="109">
        <f>'Биланс на состојба'!D47</f>
        <v>460.03000019020186</v>
      </c>
    </row>
    <row r="45" spans="1:4" ht="14.25" thickTop="1" thickBot="1">
      <c r="A45" s="110" t="s">
        <v>249</v>
      </c>
      <c r="B45" s="109">
        <f>'Биланс на состојба'!B48</f>
        <v>73741.186000000002</v>
      </c>
      <c r="C45" s="109">
        <f>'Биланс на состојба'!C48</f>
        <v>95937</v>
      </c>
      <c r="D45" s="109">
        <f>'Биланс на состојба'!D48</f>
        <v>130.09961624430613</v>
      </c>
    </row>
    <row r="46" spans="1:4" ht="14.25" thickTop="1" thickBot="1">
      <c r="A46" s="110" t="s">
        <v>250</v>
      </c>
      <c r="B46" s="109">
        <f>'Биланс на состојба'!B49</f>
        <v>32681.319</v>
      </c>
      <c r="C46" s="109">
        <f>'Биланс на состојба'!C49</f>
        <v>55190</v>
      </c>
      <c r="D46" s="109">
        <f>'Биланс на состојба'!D49</f>
        <v>168.873233054027</v>
      </c>
    </row>
    <row r="47" spans="1:4" ht="14.25" thickTop="1" thickBot="1">
      <c r="A47" s="110" t="s">
        <v>251</v>
      </c>
      <c r="B47" s="109">
        <f>'Биланс на состојба'!B50</f>
        <v>0</v>
      </c>
      <c r="C47" s="109">
        <f>'Биланс на состојба'!C50</f>
        <v>0</v>
      </c>
      <c r="D47" s="109">
        <f>'Биланс на состојба'!D50</f>
        <v>0</v>
      </c>
    </row>
    <row r="48" spans="1:4" s="111" customFormat="1" ht="14.25" thickTop="1" thickBot="1">
      <c r="A48" s="106" t="s">
        <v>252</v>
      </c>
      <c r="B48" s="107">
        <f>'Биланс на состојба'!B51</f>
        <v>141141.66800000001</v>
      </c>
      <c r="C48" s="107">
        <f>'Биланс на состојба'!C51</f>
        <v>130527</v>
      </c>
      <c r="D48" s="107">
        <f>'Биланс на состојба'!D51</f>
        <v>92.479422873194324</v>
      </c>
    </row>
    <row r="49" spans="1:4" ht="14.25" thickTop="1" thickBot="1">
      <c r="A49" s="110" t="s">
        <v>253</v>
      </c>
      <c r="B49" s="109">
        <f>'Биланс на состојба'!B52</f>
        <v>141141.66800000001</v>
      </c>
      <c r="C49" s="109">
        <f>'Биланс на состојба'!C52</f>
        <v>130527</v>
      </c>
      <c r="D49" s="109">
        <f>'Биланс на состојба'!D52</f>
        <v>92.479422873194324</v>
      </c>
    </row>
    <row r="50" spans="1:4" ht="14.25" thickTop="1" thickBot="1">
      <c r="A50" s="110" t="s">
        <v>254</v>
      </c>
      <c r="B50" s="109">
        <f>'Биланс на состојба'!B53</f>
        <v>0</v>
      </c>
      <c r="C50" s="109">
        <f>'Биланс на состојба'!C53</f>
        <v>0</v>
      </c>
      <c r="D50" s="109">
        <f>'Биланс на состојба'!D53</f>
        <v>0</v>
      </c>
    </row>
    <row r="51" spans="1:4" ht="14.25" thickTop="1" thickBot="1">
      <c r="A51" s="110" t="s">
        <v>255</v>
      </c>
      <c r="B51" s="109">
        <f>'Биланс на состојба'!B54</f>
        <v>0</v>
      </c>
      <c r="C51" s="109">
        <f>'Биланс на состојба'!C54</f>
        <v>0</v>
      </c>
      <c r="D51" s="109">
        <f>'Биланс на состојба'!D54</f>
        <v>0</v>
      </c>
    </row>
    <row r="52" spans="1:4" ht="14.25" thickTop="1" thickBot="1">
      <c r="A52" s="110" t="s">
        <v>256</v>
      </c>
      <c r="B52" s="109">
        <f>'Биланс на состојба'!B55</f>
        <v>0</v>
      </c>
      <c r="C52" s="109">
        <f>'Биланс на состојба'!C55</f>
        <v>0</v>
      </c>
      <c r="D52" s="109">
        <f>'Биланс на состојба'!D55</f>
        <v>0</v>
      </c>
    </row>
    <row r="53" spans="1:4" s="111" customFormat="1" ht="14.25" thickTop="1" thickBot="1">
      <c r="A53" s="106" t="s">
        <v>257</v>
      </c>
      <c r="B53" s="107">
        <f>'Биланс на состојба'!B56</f>
        <v>2120379.4849999999</v>
      </c>
      <c r="C53" s="107">
        <f>'Биланс на состојба'!C56</f>
        <v>2263099</v>
      </c>
      <c r="D53" s="107">
        <f>'Биланс на состојба'!D56</f>
        <v>106.73084775671653</v>
      </c>
    </row>
    <row r="54" spans="1:4" ht="14.25" thickTop="1" thickBot="1">
      <c r="A54" s="108" t="s">
        <v>258</v>
      </c>
      <c r="B54" s="109">
        <f>'Биланс на состојба'!B57</f>
        <v>64899.525000000001</v>
      </c>
      <c r="C54" s="109">
        <f>'Биланс на состојба'!C57</f>
        <v>73058</v>
      </c>
      <c r="D54" s="109">
        <f>'Биланс на состојба'!D57</f>
        <v>112.57093175951596</v>
      </c>
    </row>
    <row r="55" spans="1:4" ht="13.5" thickTop="1">
      <c r="A55" s="89"/>
      <c r="B55" s="89"/>
      <c r="C55" s="89"/>
      <c r="D55" s="89"/>
    </row>
    <row r="56" spans="1:4">
      <c r="A56" s="89"/>
      <c r="B56" s="89"/>
      <c r="C56" s="89"/>
      <c r="D56" s="89"/>
    </row>
    <row r="57" spans="1:4">
      <c r="A57" s="89"/>
      <c r="B57" s="89"/>
      <c r="C57" s="89"/>
      <c r="D57" s="89"/>
    </row>
    <row r="58" spans="1:4">
      <c r="A58" s="89"/>
      <c r="B58" s="89"/>
      <c r="C58" s="89"/>
      <c r="D58" s="89"/>
    </row>
    <row r="59" spans="1:4">
      <c r="A59" s="89"/>
      <c r="B59" s="89"/>
      <c r="C59" s="89"/>
      <c r="D59" s="89"/>
    </row>
    <row r="60" spans="1:4">
      <c r="A60" s="89"/>
      <c r="B60" s="89"/>
      <c r="C60" s="89"/>
      <c r="D60" s="89"/>
    </row>
    <row r="61" spans="1:4">
      <c r="A61" s="89"/>
      <c r="B61" s="89"/>
      <c r="C61" s="89"/>
      <c r="D61" s="89"/>
    </row>
    <row r="62" spans="1:4">
      <c r="A62" s="89"/>
      <c r="B62" s="89"/>
      <c r="C62" s="89"/>
      <c r="D62" s="89"/>
    </row>
    <row r="63" spans="1:4">
      <c r="A63" s="89"/>
      <c r="B63" s="89"/>
      <c r="C63" s="89"/>
      <c r="D63" s="89"/>
    </row>
    <row r="64" spans="1:4">
      <c r="A64" s="89"/>
      <c r="B64" s="89"/>
      <c r="C64" s="89"/>
      <c r="D64" s="89"/>
    </row>
    <row r="65" spans="1:4">
      <c r="A65" s="93"/>
      <c r="B65" s="93"/>
      <c r="C65" s="93"/>
      <c r="D65" s="93"/>
    </row>
    <row r="66" spans="1:4">
      <c r="A66" s="93"/>
      <c r="B66" s="93"/>
      <c r="C66" s="93"/>
      <c r="D66" s="93"/>
    </row>
    <row r="67" spans="1:4">
      <c r="A67" s="93"/>
      <c r="B67" s="93"/>
      <c r="C67" s="93"/>
      <c r="D67" s="93"/>
    </row>
    <row r="68" spans="1:4">
      <c r="A68" s="93"/>
      <c r="B68" s="93"/>
      <c r="C68" s="93"/>
      <c r="D68" s="93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>
      <c r="A1" s="2"/>
      <c r="B1" s="2"/>
      <c r="C1" s="2"/>
      <c r="D1" s="2"/>
      <c r="E1" s="2"/>
    </row>
    <row r="2" spans="1:6">
      <c r="A2" s="2"/>
      <c r="B2" s="120" t="s">
        <v>201</v>
      </c>
      <c r="C2" s="221" t="str">
        <f>'ФИ-Почетна'!$C$18</f>
        <v>Реплек АД</v>
      </c>
      <c r="D2" s="222"/>
      <c r="E2" s="222"/>
    </row>
    <row r="3" spans="1:6" ht="12.75" customHeight="1">
      <c r="A3" s="2"/>
      <c r="B3" s="120" t="s">
        <v>202</v>
      </c>
      <c r="C3" s="121" t="str">
        <f>'ФИ-Почетна'!$C$22</f>
        <v>01.01 - 31.12</v>
      </c>
      <c r="D3" s="122" t="s">
        <v>203</v>
      </c>
      <c r="E3" s="174">
        <f>'ФИ-Почетна'!$C$23</f>
        <v>2022</v>
      </c>
    </row>
    <row r="4" spans="1:6">
      <c r="A4" s="2"/>
      <c r="B4" s="123" t="s">
        <v>204</v>
      </c>
      <c r="C4" s="124" t="str">
        <f>'ФИ-Почетна'!$C$20</f>
        <v>да</v>
      </c>
      <c r="D4" s="2"/>
      <c r="E4" s="2"/>
    </row>
    <row r="5" spans="1:6">
      <c r="A5" s="2"/>
      <c r="B5" s="2"/>
      <c r="C5" s="2"/>
      <c r="D5" s="2"/>
      <c r="E5" s="2"/>
    </row>
    <row r="6" spans="1:6">
      <c r="A6" s="2"/>
      <c r="B6" s="220" t="s">
        <v>259</v>
      </c>
      <c r="C6" s="220"/>
      <c r="D6" s="220"/>
      <c r="E6" s="220"/>
    </row>
    <row r="7" spans="1:6">
      <c r="A7" s="2"/>
      <c r="B7" s="220"/>
      <c r="C7" s="220"/>
      <c r="D7" s="220"/>
      <c r="E7" s="220"/>
    </row>
    <row r="8" spans="1:6" s="127" customFormat="1" ht="15" customHeight="1" thickBot="1">
      <c r="A8" s="125"/>
      <c r="B8" s="126"/>
      <c r="C8" s="219" t="s">
        <v>206</v>
      </c>
      <c r="D8" s="219"/>
      <c r="E8" s="219"/>
    </row>
    <row r="9" spans="1:6" s="128" customFormat="1" ht="25.5" customHeight="1" thickTop="1" thickBot="1">
      <c r="A9" s="218"/>
      <c r="B9" s="218" t="s">
        <v>207</v>
      </c>
      <c r="C9" s="173" t="s">
        <v>208</v>
      </c>
      <c r="D9" s="173" t="s">
        <v>209</v>
      </c>
      <c r="E9" s="173" t="s">
        <v>210</v>
      </c>
    </row>
    <row r="10" spans="1:6" ht="46.5" thickTop="1" thickBot="1">
      <c r="A10" s="218"/>
      <c r="B10" s="218"/>
      <c r="C10" s="173" t="s">
        <v>260</v>
      </c>
      <c r="D10" s="173" t="s">
        <v>260</v>
      </c>
      <c r="E10" s="129" t="s">
        <v>261</v>
      </c>
    </row>
    <row r="11" spans="1:6" ht="18.75" customHeight="1" thickTop="1" thickBot="1">
      <c r="A11" s="130">
        <v>1</v>
      </c>
      <c r="B11" s="131" t="s">
        <v>262</v>
      </c>
      <c r="C11" s="107">
        <f>'Биланс на успех - природа'!C11</f>
        <v>1255845.112</v>
      </c>
      <c r="D11" s="107">
        <f>'Биланс на успех - природа'!D11</f>
        <v>1370146</v>
      </c>
      <c r="E11" s="107">
        <f>'Биланс на успех - природа'!E11</f>
        <v>109.10151155646652</v>
      </c>
      <c r="F11" s="3"/>
    </row>
    <row r="12" spans="1:6" ht="13.5" customHeight="1" thickTop="1" thickBot="1">
      <c r="A12" s="130">
        <v>2</v>
      </c>
      <c r="B12" s="132" t="s">
        <v>263</v>
      </c>
      <c r="C12" s="109">
        <f>'Биланс на успех - природа'!C12</f>
        <v>1220159.517</v>
      </c>
      <c r="D12" s="109">
        <f>'Биланс на успех - природа'!D12</f>
        <v>1251666</v>
      </c>
      <c r="E12" s="109">
        <f>'Биланс на успех - природа'!E12</f>
        <v>102.58216098477557</v>
      </c>
      <c r="F12" s="3"/>
    </row>
    <row r="13" spans="1:6" ht="15.75" customHeight="1" thickTop="1" thickBot="1">
      <c r="A13" s="130" t="s">
        <v>264</v>
      </c>
      <c r="B13" s="132" t="s">
        <v>265</v>
      </c>
      <c r="C13" s="133">
        <f>'Биланс на успех - природа'!C13</f>
        <v>442643.10200000001</v>
      </c>
      <c r="D13" s="133">
        <f>'Биланс на успех - природа'!D13</f>
        <v>405507</v>
      </c>
      <c r="E13" s="109">
        <f>'Биланс на успех - природа'!E13</f>
        <v>91.610373722710804</v>
      </c>
      <c r="F13" s="3"/>
    </row>
    <row r="14" spans="1:6" ht="15" customHeight="1" thickTop="1" thickBot="1">
      <c r="A14" s="130" t="s">
        <v>266</v>
      </c>
      <c r="B14" s="132" t="s">
        <v>267</v>
      </c>
      <c r="C14" s="133">
        <f>'Биланс на успех - природа'!C14</f>
        <v>777516.41500000004</v>
      </c>
      <c r="D14" s="133">
        <f>'Биланс на успех - природа'!D14</f>
        <v>846159</v>
      </c>
      <c r="E14" s="109">
        <f>'Биланс на успех - природа'!E14</f>
        <v>108.82844190498537</v>
      </c>
      <c r="F14" s="3"/>
    </row>
    <row r="15" spans="1:6" ht="18" customHeight="1" thickTop="1" thickBot="1">
      <c r="A15" s="130">
        <v>3</v>
      </c>
      <c r="B15" s="132" t="s">
        <v>268</v>
      </c>
      <c r="C15" s="134" t="str">
        <f>'Биланс на успех - природа'!C15</f>
        <v>XXXXXX</v>
      </c>
      <c r="D15" s="134" t="str">
        <f>'Биланс на успех - природа'!D15</f>
        <v>XXXXXX</v>
      </c>
      <c r="E15" s="134" t="str">
        <f>'Биланс на успех - природа'!E15</f>
        <v>xxxxx</v>
      </c>
      <c r="F15" s="3"/>
    </row>
    <row r="16" spans="1:6" ht="27" thickTop="1" thickBot="1">
      <c r="A16" s="130">
        <v>4</v>
      </c>
      <c r="B16" s="132" t="s">
        <v>269</v>
      </c>
      <c r="C16" s="133">
        <f>'Биланс на успех - природа'!C16</f>
        <v>90059.365999999995</v>
      </c>
      <c r="D16" s="133">
        <f>'Биланс на успех - природа'!D16</f>
        <v>123180</v>
      </c>
      <c r="E16" s="109">
        <f>'Биланс на успех - природа'!E16</f>
        <v>136.77644588348534</v>
      </c>
      <c r="F16" s="3"/>
    </row>
    <row r="17" spans="1:6" ht="27" thickTop="1" thickBot="1">
      <c r="A17" s="130">
        <v>5</v>
      </c>
      <c r="B17" s="132" t="s">
        <v>270</v>
      </c>
      <c r="C17" s="133">
        <f>'Биланс на успех - природа'!C17</f>
        <v>130429.255</v>
      </c>
      <c r="D17" s="133">
        <f>'Биланс на успех - природа'!D17</f>
        <v>94936</v>
      </c>
      <c r="E17" s="109">
        <f>'Биланс на успех - природа'!E17</f>
        <v>72.787351273301368</v>
      </c>
      <c r="F17" s="3"/>
    </row>
    <row r="18" spans="1:6" ht="18" customHeight="1" thickTop="1" thickBot="1">
      <c r="A18" s="130">
        <v>6</v>
      </c>
      <c r="B18" s="132" t="s">
        <v>271</v>
      </c>
      <c r="C18" s="133">
        <f>'Биланс на успех - природа'!C18</f>
        <v>3752.7359999999999</v>
      </c>
      <c r="D18" s="133">
        <f>'Биланс на успех - природа'!D18</f>
        <v>4061</v>
      </c>
      <c r="E18" s="109">
        <f>'Биланс на успех - природа'!E18</f>
        <v>108.21438012159661</v>
      </c>
      <c r="F18" s="3"/>
    </row>
    <row r="19" spans="1:6" ht="18" customHeight="1" thickTop="1" thickBot="1">
      <c r="A19" s="130">
        <v>7</v>
      </c>
      <c r="B19" s="132" t="s">
        <v>272</v>
      </c>
      <c r="C19" s="133">
        <f>'Биланс на успех - природа'!C19</f>
        <v>31932.859</v>
      </c>
      <c r="D19" s="133">
        <f>'Биланс на успех - природа'!D19</f>
        <v>114419</v>
      </c>
      <c r="E19" s="109">
        <f>'Биланс на успех - природа'!E19</f>
        <v>358.31116781619835</v>
      </c>
      <c r="F19" s="3"/>
    </row>
    <row r="20" spans="1:6" ht="18" customHeight="1" thickTop="1" thickBot="1">
      <c r="A20" s="130">
        <v>8</v>
      </c>
      <c r="B20" s="135" t="s">
        <v>273</v>
      </c>
      <c r="C20" s="107">
        <f>'Биланс на успех - природа'!C20</f>
        <v>1135021.2919999999</v>
      </c>
      <c r="D20" s="107">
        <f>'Биланс на успех - природа'!D20</f>
        <v>1237126</v>
      </c>
      <c r="E20" s="107">
        <f>'Биланс на успех - природа'!E20</f>
        <v>108.9958407582014</v>
      </c>
      <c r="F20" s="3"/>
    </row>
    <row r="21" spans="1:6" ht="18" customHeight="1" thickTop="1" thickBot="1">
      <c r="A21" s="130">
        <v>9</v>
      </c>
      <c r="B21" s="136" t="s">
        <v>274</v>
      </c>
      <c r="C21" s="133">
        <f>'Биланс на успех - природа'!C21</f>
        <v>162607.88699999999</v>
      </c>
      <c r="D21" s="133">
        <f>'Биланс на успех - природа'!D21</f>
        <v>118404</v>
      </c>
      <c r="E21" s="109">
        <f>'Биланс на успех - природа'!E21</f>
        <v>72.815656229516108</v>
      </c>
      <c r="F21" s="3"/>
    </row>
    <row r="22" spans="1:6" ht="18" customHeight="1" thickTop="1" thickBot="1">
      <c r="A22" s="130">
        <v>10</v>
      </c>
      <c r="B22" s="136" t="s">
        <v>275</v>
      </c>
      <c r="C22" s="133">
        <f>'Биланс на успех - природа'!C22</f>
        <v>485601.96600000001</v>
      </c>
      <c r="D22" s="133">
        <f>'Биланс на успех - природа'!D22</f>
        <v>513932</v>
      </c>
      <c r="E22" s="109">
        <f>'Биланс на успех - природа'!E22</f>
        <v>105.8340031514617</v>
      </c>
      <c r="F22" s="3"/>
    </row>
    <row r="23" spans="1:6" ht="18" customHeight="1" thickTop="1" thickBot="1">
      <c r="A23" s="130">
        <v>11</v>
      </c>
      <c r="B23" s="136" t="s">
        <v>276</v>
      </c>
      <c r="C23" s="133">
        <f>'Биланс на успех - природа'!C23</f>
        <v>0</v>
      </c>
      <c r="D23" s="133">
        <f>'Биланс на успех - природа'!D23</f>
        <v>0</v>
      </c>
      <c r="E23" s="109">
        <f>'Биланс на успех - природа'!E23</f>
        <v>0</v>
      </c>
      <c r="F23" s="3"/>
    </row>
    <row r="24" spans="1:6" ht="14.25" thickTop="1" thickBot="1">
      <c r="A24" s="130">
        <v>12</v>
      </c>
      <c r="B24" s="136" t="s">
        <v>277</v>
      </c>
      <c r="C24" s="133">
        <f>'Биланс на успех - природа'!C24</f>
        <v>37456.716999999997</v>
      </c>
      <c r="D24" s="133">
        <f>'Биланс на успех - природа'!D24</f>
        <v>48264</v>
      </c>
      <c r="E24" s="109">
        <f>'Биланс на успех - природа'!E24</f>
        <v>128.85272353153644</v>
      </c>
      <c r="F24" s="3"/>
    </row>
    <row r="25" spans="1:6" ht="18" customHeight="1" thickTop="1" thickBot="1">
      <c r="A25" s="130">
        <v>13</v>
      </c>
      <c r="B25" s="136" t="s">
        <v>278</v>
      </c>
      <c r="C25" s="133">
        <f>'Биланс на успех - природа'!C25</f>
        <v>58831.358999999997</v>
      </c>
      <c r="D25" s="133">
        <f>'Биланс на успех - природа'!D25</f>
        <v>68975</v>
      </c>
      <c r="E25" s="109">
        <f>'Биланс на успех - природа'!E25</f>
        <v>117.24189475208281</v>
      </c>
      <c r="F25" s="3"/>
    </row>
    <row r="26" spans="1:6" ht="18" customHeight="1" thickTop="1" thickBot="1">
      <c r="A26" s="130">
        <v>14</v>
      </c>
      <c r="B26" s="136" t="s">
        <v>279</v>
      </c>
      <c r="C26" s="133">
        <f>'Биланс на успех - природа'!C26</f>
        <v>328153.141</v>
      </c>
      <c r="D26" s="133">
        <f>'Биланс на успех - природа'!D26</f>
        <v>346961</v>
      </c>
      <c r="E26" s="109">
        <f>'Биланс на успех - природа'!E26</f>
        <v>105.73142738865326</v>
      </c>
      <c r="F26" s="3"/>
    </row>
    <row r="27" spans="1:6" ht="14.25" customHeight="1" thickTop="1" thickBot="1">
      <c r="A27" s="130">
        <v>15</v>
      </c>
      <c r="B27" s="132" t="s">
        <v>280</v>
      </c>
      <c r="C27" s="133">
        <f>'Биланс на успех - природа'!C27</f>
        <v>12797.602000000001</v>
      </c>
      <c r="D27" s="133">
        <f>'Биланс на успех - природа'!D27</f>
        <v>67782</v>
      </c>
      <c r="E27" s="109">
        <f>'Биланс на успех - природа'!E27</f>
        <v>529.64610088671304</v>
      </c>
      <c r="F27" s="3"/>
    </row>
    <row r="28" spans="1:6" ht="18" customHeight="1" thickTop="1" thickBot="1">
      <c r="A28" s="130">
        <v>16</v>
      </c>
      <c r="B28" s="136" t="s">
        <v>281</v>
      </c>
      <c r="C28" s="133">
        <f>'Биланс на успех - природа'!C28</f>
        <v>0</v>
      </c>
      <c r="D28" s="133">
        <f>'Биланс на успех - природа'!D28</f>
        <v>0</v>
      </c>
      <c r="E28" s="109">
        <f>'Биланс на успех - природа'!E28</f>
        <v>0</v>
      </c>
      <c r="F28" s="3"/>
    </row>
    <row r="29" spans="1:6" ht="18" customHeight="1" thickTop="1" thickBot="1">
      <c r="A29" s="130">
        <v>17</v>
      </c>
      <c r="B29" s="132" t="s">
        <v>282</v>
      </c>
      <c r="C29" s="133">
        <f>'Биланс на успех - природа'!C29</f>
        <v>5645.1390000000001</v>
      </c>
      <c r="D29" s="133">
        <f>'Биланс на успех - природа'!D29</f>
        <v>21330</v>
      </c>
      <c r="E29" s="109">
        <f>'Биланс на успех - природа'!E29</f>
        <v>377.84720624239719</v>
      </c>
      <c r="F29" s="3"/>
    </row>
    <row r="30" spans="1:6" ht="18" customHeight="1" thickTop="1" thickBot="1">
      <c r="A30" s="130">
        <v>18</v>
      </c>
      <c r="B30" s="136" t="s">
        <v>283</v>
      </c>
      <c r="C30" s="133">
        <f>'Биланс на успех - природа'!C30</f>
        <v>0</v>
      </c>
      <c r="D30" s="133">
        <f>'Биланс на успех - природа'!D30</f>
        <v>0</v>
      </c>
      <c r="E30" s="109">
        <f>'Биланс на успех - природа'!E30</f>
        <v>0</v>
      </c>
      <c r="F30" s="3"/>
    </row>
    <row r="31" spans="1:6" ht="14.25" thickTop="1" thickBot="1">
      <c r="A31" s="130">
        <v>19</v>
      </c>
      <c r="B31" s="132" t="s">
        <v>284</v>
      </c>
      <c r="C31" s="133">
        <f>'Биланс на успех - природа'!C31</f>
        <v>43927.481</v>
      </c>
      <c r="D31" s="133">
        <f>'Биланс на успех - природа'!D31</f>
        <v>51478</v>
      </c>
      <c r="E31" s="109">
        <f>'Биланс на успех - природа'!E31</f>
        <v>117.18860000189859</v>
      </c>
      <c r="F31" s="3"/>
    </row>
    <row r="32" spans="1:6" ht="18" customHeight="1" thickTop="1" thickBot="1">
      <c r="A32" s="130">
        <v>20</v>
      </c>
      <c r="B32" s="135" t="s">
        <v>285</v>
      </c>
      <c r="C32" s="137">
        <f>'Биланс на успех - природа'!C32</f>
        <v>161193.70900000009</v>
      </c>
      <c r="D32" s="137">
        <f>'Биланс на успех - природа'!D32</f>
        <v>104776</v>
      </c>
      <c r="E32" s="137">
        <f>'Биланс на успех - природа'!E32</f>
        <v>65.000055306128573</v>
      </c>
      <c r="F32" s="3"/>
    </row>
    <row r="33" spans="1:6" ht="14.25" customHeight="1" thickTop="1" thickBot="1">
      <c r="A33" s="130">
        <v>21</v>
      </c>
      <c r="B33" s="136" t="s">
        <v>286</v>
      </c>
      <c r="C33" s="137">
        <f>'Биланс на успех - природа'!C33</f>
        <v>1617.9179999999999</v>
      </c>
      <c r="D33" s="137">
        <f>'Биланс на успех - природа'!D33</f>
        <v>3754</v>
      </c>
      <c r="E33" s="107">
        <f>'Биланс на успех - природа'!E33</f>
        <v>232.0265922005936</v>
      </c>
      <c r="F33" s="3"/>
    </row>
    <row r="34" spans="1:6" ht="30" customHeight="1" thickTop="1" thickBot="1">
      <c r="A34" s="130" t="s">
        <v>287</v>
      </c>
      <c r="B34" s="132" t="s">
        <v>288</v>
      </c>
      <c r="C34" s="133">
        <f>'Биланс на успех - природа'!C34</f>
        <v>1617.9179999999999</v>
      </c>
      <c r="D34" s="133">
        <f>'Биланс на успех - природа'!D34</f>
        <v>3754</v>
      </c>
      <c r="E34" s="109">
        <f>'Биланс на успех - природа'!E34</f>
        <v>232.0265922005936</v>
      </c>
      <c r="F34" s="3"/>
    </row>
    <row r="35" spans="1:6" ht="18.75" customHeight="1" thickTop="1" thickBot="1">
      <c r="A35" s="130" t="s">
        <v>289</v>
      </c>
      <c r="B35" s="132" t="s">
        <v>290</v>
      </c>
      <c r="C35" s="133">
        <f>'Биланс на успех - природа'!C35</f>
        <v>0</v>
      </c>
      <c r="D35" s="133">
        <f>'Биланс на успех - природа'!D35</f>
        <v>0</v>
      </c>
      <c r="E35" s="109">
        <f>'Биланс на успех - природа'!E35</f>
        <v>0</v>
      </c>
      <c r="F35" s="3"/>
    </row>
    <row r="36" spans="1:6" ht="17.25" customHeight="1" thickTop="1" thickBot="1">
      <c r="A36" s="130" t="s">
        <v>291</v>
      </c>
      <c r="B36" s="132" t="s">
        <v>292</v>
      </c>
      <c r="C36" s="133">
        <f>'Биланс на успех - природа'!C36</f>
        <v>0</v>
      </c>
      <c r="D36" s="133">
        <f>'Биланс на успех - природа'!D36</f>
        <v>0</v>
      </c>
      <c r="E36" s="109">
        <f>'Биланс на успех - природа'!E36</f>
        <v>0</v>
      </c>
      <c r="F36" s="3"/>
    </row>
    <row r="37" spans="1:6" ht="18" customHeight="1" thickTop="1" thickBot="1">
      <c r="A37" s="130">
        <v>22</v>
      </c>
      <c r="B37" s="136" t="s">
        <v>293</v>
      </c>
      <c r="C37" s="107">
        <f>'Биланс на успех - природа'!C37</f>
        <v>8650.4330000000009</v>
      </c>
      <c r="D37" s="107">
        <f>'Биланс на успех - природа'!D37</f>
        <v>10655</v>
      </c>
      <c r="E37" s="107">
        <f>'Биланс на успех - природа'!E37</f>
        <v>123.17302498036801</v>
      </c>
      <c r="F37" s="3"/>
    </row>
    <row r="38" spans="1:6" ht="18" customHeight="1" thickTop="1" thickBot="1">
      <c r="A38" s="130" t="s">
        <v>294</v>
      </c>
      <c r="B38" s="132" t="s">
        <v>295</v>
      </c>
      <c r="C38" s="133">
        <f>'Биланс на успех - природа'!C38</f>
        <v>8630.4060000000009</v>
      </c>
      <c r="D38" s="133">
        <f>'Биланс на успех - природа'!D38</f>
        <v>10655</v>
      </c>
      <c r="E38" s="109">
        <f>'Биланс на успех - природа'!E38</f>
        <v>123.45885002397337</v>
      </c>
      <c r="F38" s="3"/>
    </row>
    <row r="39" spans="1:6" ht="18" customHeight="1" thickTop="1" thickBot="1">
      <c r="A39" s="130" t="s">
        <v>296</v>
      </c>
      <c r="B39" s="132" t="s">
        <v>297</v>
      </c>
      <c r="C39" s="133">
        <f>'Биланс на успех - природа'!C39</f>
        <v>20.027000000000001</v>
      </c>
      <c r="D39" s="133">
        <f>'Биланс на успех - природа'!D39</f>
        <v>0</v>
      </c>
      <c r="E39" s="109">
        <f>'Биланс на успех - природа'!E39</f>
        <v>0</v>
      </c>
      <c r="F39" s="3"/>
    </row>
    <row r="40" spans="1:6" ht="18" customHeight="1" thickTop="1" thickBot="1">
      <c r="A40" s="130" t="s">
        <v>298</v>
      </c>
      <c r="B40" s="132" t="s">
        <v>299</v>
      </c>
      <c r="C40" s="133">
        <f>'Биланс на успех - природа'!C40</f>
        <v>0</v>
      </c>
      <c r="D40" s="133">
        <f>'Биланс на успех - природа'!D40</f>
        <v>0</v>
      </c>
      <c r="E40" s="109">
        <f>'Биланс на успех - природа'!E40</f>
        <v>0</v>
      </c>
      <c r="F40" s="3"/>
    </row>
    <row r="41" spans="1:6" ht="18" customHeight="1" thickTop="1" thickBot="1">
      <c r="A41" s="130">
        <v>23</v>
      </c>
      <c r="B41" s="135" t="s">
        <v>300</v>
      </c>
      <c r="C41" s="107">
        <f>'Биланс на успех - природа'!C41</f>
        <v>154161.19400000011</v>
      </c>
      <c r="D41" s="107">
        <f>'Биланс на успех - природа'!D41</f>
        <v>97875</v>
      </c>
      <c r="E41" s="107">
        <f>'Биланс на успех - природа'!E41</f>
        <v>63.488740233810027</v>
      </c>
      <c r="F41" s="3"/>
    </row>
    <row r="42" spans="1:6" ht="18" customHeight="1" thickTop="1" thickBot="1">
      <c r="A42" s="130">
        <v>24</v>
      </c>
      <c r="B42" s="132" t="s">
        <v>301</v>
      </c>
      <c r="C42" s="133">
        <f>'Биланс на успех - природа'!C42</f>
        <v>0</v>
      </c>
      <c r="D42" s="133">
        <f>'Биланс на успех - природа'!D42</f>
        <v>0</v>
      </c>
      <c r="E42" s="109">
        <f>'Биланс на успех - природа'!E42</f>
        <v>0</v>
      </c>
      <c r="F42" s="3"/>
    </row>
    <row r="43" spans="1:6" ht="18" customHeight="1" thickTop="1" thickBot="1">
      <c r="A43" s="130">
        <v>25</v>
      </c>
      <c r="B43" s="135" t="s">
        <v>302</v>
      </c>
      <c r="C43" s="107">
        <f>'Биланс на успех - природа'!C43</f>
        <v>154161.19400000011</v>
      </c>
      <c r="D43" s="107">
        <f>'Биланс на успех - природа'!D43</f>
        <v>97875</v>
      </c>
      <c r="E43" s="107">
        <f>'Биланс на успех - природа'!E43</f>
        <v>63.488740233810027</v>
      </c>
      <c r="F43" s="3"/>
    </row>
    <row r="44" spans="1:6" ht="18" customHeight="1" thickTop="1" thickBot="1">
      <c r="A44" s="130">
        <v>26</v>
      </c>
      <c r="B44" s="136" t="s">
        <v>303</v>
      </c>
      <c r="C44" s="133">
        <f>'Биланс на успех - природа'!C44</f>
        <v>19368.356</v>
      </c>
      <c r="D44" s="133">
        <f>'Биланс на успех - природа'!D44</f>
        <v>15938</v>
      </c>
      <c r="E44" s="109">
        <f>'Биланс на успех - природа'!E44</f>
        <v>82.288863339769264</v>
      </c>
      <c r="F44" s="3"/>
    </row>
    <row r="45" spans="1:6" ht="18" customHeight="1" thickTop="1" thickBot="1">
      <c r="A45" s="130">
        <v>27</v>
      </c>
      <c r="B45" s="135" t="s">
        <v>304</v>
      </c>
      <c r="C45" s="107">
        <f>'Биланс на успех - природа'!C45</f>
        <v>134792.83800000011</v>
      </c>
      <c r="D45" s="107">
        <f>'Биланс на успех - природа'!D45</f>
        <v>81937</v>
      </c>
      <c r="E45" s="107">
        <f>'Биланс на успех - природа'!E45</f>
        <v>60.787354295485599</v>
      </c>
      <c r="F45" s="3"/>
    </row>
    <row r="46" spans="1:6" ht="18" customHeight="1" thickTop="1" thickBot="1">
      <c r="A46" s="130">
        <v>28</v>
      </c>
      <c r="B46" s="136" t="s">
        <v>305</v>
      </c>
      <c r="C46" s="133">
        <f>'Биланс на успех - природа'!C46</f>
        <v>0</v>
      </c>
      <c r="D46" s="133">
        <f>'Биланс на успех - природа'!D46</f>
        <v>0</v>
      </c>
      <c r="E46" s="109">
        <f>'Биланс на успех - природа'!E46</f>
        <v>0</v>
      </c>
      <c r="F46" s="3"/>
    </row>
    <row r="47" spans="1:6" ht="14.25" thickTop="1" thickBot="1">
      <c r="A47" s="130">
        <v>29</v>
      </c>
      <c r="B47" s="135" t="s">
        <v>306</v>
      </c>
      <c r="C47" s="107">
        <f>'Биланс на успех - природа'!C47</f>
        <v>134792.83800000011</v>
      </c>
      <c r="D47" s="107">
        <f>'Биланс на успех - природа'!D47</f>
        <v>81937</v>
      </c>
      <c r="E47" s="107">
        <f>'Биланс на успех - природа'!E47</f>
        <v>60.787354295485599</v>
      </c>
    </row>
    <row r="48" spans="1:6" ht="14.25" thickTop="1" thickBot="1">
      <c r="A48" s="130">
        <v>30</v>
      </c>
      <c r="B48" s="132" t="s">
        <v>307</v>
      </c>
      <c r="C48" s="133">
        <f>'Биланс на успех - природа'!C48</f>
        <v>0</v>
      </c>
      <c r="D48" s="133">
        <f>'Биланс на успех - природа'!D48</f>
        <v>0</v>
      </c>
      <c r="E48" s="109">
        <f>'Биланс на успех - природа'!E48</f>
        <v>0</v>
      </c>
    </row>
    <row r="49" spans="1:5" ht="14.25" thickTop="1" thickBot="1">
      <c r="A49" s="130">
        <v>31</v>
      </c>
      <c r="B49" s="135" t="s">
        <v>308</v>
      </c>
      <c r="C49" s="107">
        <f>'Биланс на успех - природа'!C49</f>
        <v>134792.83800000011</v>
      </c>
      <c r="D49" s="107">
        <f>'Биланс на успех - природа'!D49</f>
        <v>81937</v>
      </c>
      <c r="E49" s="107">
        <f>'Биланс на успех - природа'!E49</f>
        <v>60.787354295485599</v>
      </c>
    </row>
    <row r="50" spans="1:5" ht="13.5" thickTop="1">
      <c r="A50" s="138"/>
      <c r="B50" s="138"/>
      <c r="C50" s="138"/>
      <c r="D50" s="138"/>
      <c r="E50" s="138"/>
    </row>
    <row r="51" spans="1:5">
      <c r="A51" s="138"/>
      <c r="B51" s="138"/>
      <c r="C51" s="138"/>
      <c r="D51" s="138"/>
      <c r="E51" s="138"/>
    </row>
    <row r="52" spans="1:5">
      <c r="A52" s="138"/>
      <c r="B52" s="138"/>
      <c r="C52" s="138"/>
      <c r="D52" s="138"/>
      <c r="E52" s="13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zoomScale="110" workbookViewId="0">
      <selection activeCell="C29" sqref="C29"/>
    </sheetView>
  </sheetViews>
  <sheetFormatPr defaultRowHeight="12.75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>
      <c r="A1" s="2"/>
      <c r="B1" s="2"/>
      <c r="C1" s="2"/>
      <c r="D1" s="2"/>
    </row>
    <row r="2" spans="1:4" ht="12" customHeight="1">
      <c r="A2" s="120" t="s">
        <v>201</v>
      </c>
      <c r="B2" s="223" t="str">
        <f>'ФИ-Почетна'!$C$18</f>
        <v>Реплек АД</v>
      </c>
      <c r="C2" s="224"/>
      <c r="D2" s="224"/>
    </row>
    <row r="3" spans="1:4" ht="12" customHeight="1">
      <c r="A3" s="120" t="s">
        <v>202</v>
      </c>
      <c r="B3" s="139" t="str">
        <f>'ФИ-Почетна'!$C$22</f>
        <v>01.01 - 31.12</v>
      </c>
      <c r="C3" s="120" t="s">
        <v>203</v>
      </c>
      <c r="D3" s="140">
        <f>'ФИ-Почетна'!$C$23</f>
        <v>2022</v>
      </c>
    </row>
    <row r="4" spans="1:4" ht="12" customHeight="1">
      <c r="A4" s="123" t="s">
        <v>204</v>
      </c>
      <c r="B4" s="124" t="str">
        <f>'ФИ-Почетна'!$C$20</f>
        <v>да</v>
      </c>
      <c r="C4" s="2"/>
      <c r="D4" s="2"/>
    </row>
    <row r="5" spans="1:4" ht="24" customHeight="1">
      <c r="A5" s="225" t="s">
        <v>309</v>
      </c>
      <c r="B5" s="225"/>
      <c r="C5" s="225"/>
      <c r="D5" s="2"/>
    </row>
    <row r="6" spans="1:4" ht="12" customHeight="1" thickBot="1">
      <c r="A6" s="141"/>
      <c r="B6" s="2"/>
      <c r="C6" s="226" t="s">
        <v>206</v>
      </c>
      <c r="D6" s="226"/>
    </row>
    <row r="7" spans="1:4" s="142" customFormat="1" ht="32.25" customHeight="1" thickTop="1" thickBot="1">
      <c r="A7" s="13" t="s">
        <v>207</v>
      </c>
      <c r="B7" s="13" t="s">
        <v>208</v>
      </c>
      <c r="C7" s="13" t="s">
        <v>209</v>
      </c>
      <c r="D7" s="13" t="s">
        <v>210</v>
      </c>
    </row>
    <row r="8" spans="1:4" ht="15.75" customHeight="1" thickTop="1" thickBot="1">
      <c r="A8" s="143" t="s">
        <v>310</v>
      </c>
      <c r="B8" s="144">
        <f>'Паричен тек'!B9</f>
        <v>148416.4910000001</v>
      </c>
      <c r="C8" s="144">
        <f>'Паричен тек'!C9</f>
        <v>91276</v>
      </c>
      <c r="D8" s="144">
        <f>'Паричен тек'!D9</f>
        <v>61.499904346882815</v>
      </c>
    </row>
    <row r="9" spans="1:4" ht="17.25" customHeight="1" thickTop="1" thickBot="1">
      <c r="A9" s="145" t="s">
        <v>311</v>
      </c>
      <c r="B9" s="146">
        <f>'Паричен тек'!B10</f>
        <v>134792.83800000011</v>
      </c>
      <c r="C9" s="146">
        <f>'Паричен тек'!C10</f>
        <v>81937</v>
      </c>
      <c r="D9" s="146">
        <f>'Паричен тек'!D10</f>
        <v>60.787354295485599</v>
      </c>
    </row>
    <row r="10" spans="1:4" ht="16.5" customHeight="1" thickTop="1" thickBot="1">
      <c r="A10" s="147" t="s">
        <v>312</v>
      </c>
      <c r="B10" s="148">
        <f>'Паричен тек'!B11</f>
        <v>0</v>
      </c>
      <c r="C10" s="148">
        <f>'Паричен тек'!C11</f>
        <v>0</v>
      </c>
      <c r="D10" s="148">
        <f>'Паричен тек'!D11</f>
        <v>0</v>
      </c>
    </row>
    <row r="11" spans="1:4" ht="16.5" customHeight="1" thickTop="1" thickBot="1">
      <c r="A11" s="147" t="s">
        <v>313</v>
      </c>
      <c r="B11" s="148">
        <f>'Паричен тек'!B12</f>
        <v>12797.602000000001</v>
      </c>
      <c r="C11" s="148">
        <f>'Паричен тек'!C12</f>
        <v>67782</v>
      </c>
      <c r="D11" s="148">
        <f>'Паричен тек'!D12</f>
        <v>529.64610088671304</v>
      </c>
    </row>
    <row r="12" spans="1:4" ht="16.5" customHeight="1" thickTop="1" thickBot="1">
      <c r="A12" s="147" t="s">
        <v>314</v>
      </c>
      <c r="B12" s="148">
        <f>'Паричен тек'!B13</f>
        <v>56553.156999999999</v>
      </c>
      <c r="C12" s="148">
        <f>'Паричен тек'!C13</f>
        <v>81690</v>
      </c>
      <c r="D12" s="148">
        <f>'Паричен тек'!D13</f>
        <v>144.44816935684068</v>
      </c>
    </row>
    <row r="13" spans="1:4" ht="16.5" customHeight="1" thickTop="1" thickBot="1">
      <c r="A13" s="147" t="s">
        <v>315</v>
      </c>
      <c r="B13" s="148">
        <f>'Паричен тек'!B14</f>
        <v>-4676.9970000000003</v>
      </c>
      <c r="C13" s="148">
        <f>'Паричен тек'!C14</f>
        <v>-57457</v>
      </c>
      <c r="D13" s="148">
        <f>'Паричен тек'!D14</f>
        <v>0</v>
      </c>
    </row>
    <row r="14" spans="1:4" ht="16.5" customHeight="1" thickTop="1" thickBot="1">
      <c r="A14" s="147" t="s">
        <v>316</v>
      </c>
      <c r="B14" s="148">
        <f>'Паричен тек'!B15</f>
        <v>-23158.687000000002</v>
      </c>
      <c r="C14" s="148">
        <f>'Паричен тек'!C15</f>
        <v>-73876</v>
      </c>
      <c r="D14" s="148">
        <f>'Паричен тек'!D15</f>
        <v>0</v>
      </c>
    </row>
    <row r="15" spans="1:4" ht="16.5" customHeight="1" thickTop="1" thickBot="1">
      <c r="A15" s="147" t="s">
        <v>317</v>
      </c>
      <c r="B15" s="148">
        <f>'Паричен тек'!B16</f>
        <v>-21362.319</v>
      </c>
      <c r="C15" s="148">
        <f>'Паричен тек'!C16</f>
        <v>26569</v>
      </c>
      <c r="D15" s="148">
        <f>'Паричен тек'!D16</f>
        <v>0</v>
      </c>
    </row>
    <row r="16" spans="1:4" ht="16.5" customHeight="1" thickTop="1" thickBot="1">
      <c r="A16" s="147" t="s">
        <v>318</v>
      </c>
      <c r="B16" s="148">
        <f>'Паричен тек'!B17</f>
        <v>1965.6849999999999</v>
      </c>
      <c r="C16" s="148">
        <f>'Паричен тек'!C17</f>
        <v>-3559</v>
      </c>
      <c r="D16" s="148">
        <f>'Паричен тек'!D17</f>
        <v>-181.05647649547106</v>
      </c>
    </row>
    <row r="17" spans="1:4" ht="16.5" customHeight="1" thickTop="1" thickBot="1">
      <c r="A17" s="147" t="s">
        <v>319</v>
      </c>
      <c r="B17" s="148">
        <f>'Паричен тек'!B18</f>
        <v>-10969.075000000001</v>
      </c>
      <c r="C17" s="148">
        <f>'Паричен тек'!C18</f>
        <v>-10039</v>
      </c>
      <c r="D17" s="148">
        <f>'Паричен тек'!D18</f>
        <v>0</v>
      </c>
    </row>
    <row r="18" spans="1:4" ht="16.5" customHeight="1" thickTop="1" thickBot="1">
      <c r="A18" s="147" t="s">
        <v>320</v>
      </c>
      <c r="B18" s="148">
        <f>'Паричен тек'!B19</f>
        <v>-17720.625</v>
      </c>
      <c r="C18" s="148">
        <f>'Паричен тек'!C19</f>
        <v>5530</v>
      </c>
      <c r="D18" s="148">
        <f>'Паричен тек'!D19</f>
        <v>0</v>
      </c>
    </row>
    <row r="19" spans="1:4" ht="16.5" customHeight="1" thickTop="1" thickBot="1">
      <c r="A19" s="147" t="s">
        <v>321</v>
      </c>
      <c r="B19" s="148">
        <f>'Паричен тек'!B20</f>
        <v>-3703.2779999999998</v>
      </c>
      <c r="C19" s="148">
        <f>'Паричен тек'!C20</f>
        <v>19790</v>
      </c>
      <c r="D19" s="148">
        <f>'Паричен тек'!D20</f>
        <v>0</v>
      </c>
    </row>
    <row r="20" spans="1:4" ht="16.5" customHeight="1" thickTop="1" thickBot="1">
      <c r="A20" s="147" t="s">
        <v>322</v>
      </c>
      <c r="B20" s="148">
        <f>'Паричен тек'!B21</f>
        <v>-30.933</v>
      </c>
      <c r="C20" s="148">
        <f>'Паричен тек'!C21</f>
        <v>15454</v>
      </c>
      <c r="D20" s="148">
        <f>'Паричен тек'!D21</f>
        <v>0</v>
      </c>
    </row>
    <row r="21" spans="1:4" ht="16.5" customHeight="1" thickTop="1" thickBot="1">
      <c r="A21" s="147" t="s">
        <v>323</v>
      </c>
      <c r="B21" s="148">
        <f>'Паричен тек'!B22</f>
        <v>4638.8590000000004</v>
      </c>
      <c r="C21" s="148">
        <f>'Паричен тек'!C22</f>
        <v>22509</v>
      </c>
      <c r="D21" s="148">
        <f>'Паричен тек'!D22</f>
        <v>485.22707846908037</v>
      </c>
    </row>
    <row r="22" spans="1:4" ht="16.5" customHeight="1" thickTop="1" thickBot="1">
      <c r="A22" s="147" t="s">
        <v>324</v>
      </c>
      <c r="B22" s="148">
        <f>'Паричен тек'!B23</f>
        <v>4588.9129999999996</v>
      </c>
      <c r="C22" s="148">
        <f>'Паричен тек'!C23</f>
        <v>5157</v>
      </c>
      <c r="D22" s="148">
        <f>'Паричен тек'!D23</f>
        <v>112.37955480960306</v>
      </c>
    </row>
    <row r="23" spans="1:4" ht="16.5" customHeight="1" thickTop="1" thickBot="1">
      <c r="A23" s="147" t="s">
        <v>325</v>
      </c>
      <c r="B23" s="148">
        <f>'Паричен тек'!B24</f>
        <v>0</v>
      </c>
      <c r="C23" s="148">
        <f>'Паричен тек'!C24</f>
        <v>0</v>
      </c>
      <c r="D23" s="148">
        <f>'Паричен тек'!D24</f>
        <v>0</v>
      </c>
    </row>
    <row r="24" spans="1:4" ht="16.5" customHeight="1" thickTop="1" thickBot="1">
      <c r="A24" s="147" t="s">
        <v>326</v>
      </c>
      <c r="B24" s="148">
        <f>'Паричен тек'!B25</f>
        <v>-2651.8409999999999</v>
      </c>
      <c r="C24" s="148">
        <f>'Паричен тек'!C25</f>
        <v>-5302</v>
      </c>
      <c r="D24" s="148">
        <f>'Паричен тек'!D25</f>
        <v>0</v>
      </c>
    </row>
    <row r="25" spans="1:4" ht="16.5" customHeight="1" thickTop="1" thickBot="1">
      <c r="A25" s="147" t="s">
        <v>327</v>
      </c>
      <c r="B25" s="148">
        <f>'Паричен тек'!B26</f>
        <v>17353.191999999999</v>
      </c>
      <c r="C25" s="148">
        <f>'Паричен тек'!C26</f>
        <v>-71212</v>
      </c>
      <c r="D25" s="148">
        <f>'Паричен тек'!D26</f>
        <v>-410.3683057272691</v>
      </c>
    </row>
    <row r="26" spans="1:4" ht="16.5" customHeight="1" thickTop="1" thickBot="1">
      <c r="A26" s="147" t="s">
        <v>328</v>
      </c>
      <c r="B26" s="148">
        <f>'Паричен тек'!B27</f>
        <v>0</v>
      </c>
      <c r="C26" s="148">
        <f>'Паричен тек'!C27</f>
        <v>0</v>
      </c>
      <c r="D26" s="148">
        <f>'Паричен тек'!D27</f>
        <v>0</v>
      </c>
    </row>
    <row r="27" spans="1:4" ht="16.5" customHeight="1" thickTop="1" thickBot="1">
      <c r="A27" s="147" t="s">
        <v>329</v>
      </c>
      <c r="B27" s="148">
        <f>'Паричен тек'!B28</f>
        <v>0</v>
      </c>
      <c r="C27" s="148">
        <f>'Паричен тек'!C28</f>
        <v>-13697</v>
      </c>
      <c r="D27" s="148">
        <f>'Паричен тек'!D28</f>
        <v>0</v>
      </c>
    </row>
    <row r="28" spans="1:4" ht="21.75" customHeight="1" thickTop="1" thickBot="1">
      <c r="A28" s="143" t="s">
        <v>330</v>
      </c>
      <c r="B28" s="144">
        <f>'Паричен тек'!B29</f>
        <v>-84891.671999999991</v>
      </c>
      <c r="C28" s="144">
        <f>'Паричен тек'!C29</f>
        <v>-17911</v>
      </c>
      <c r="D28" s="144">
        <f>'Паричен тек'!D29</f>
        <v>0</v>
      </c>
    </row>
    <row r="29" spans="1:4" ht="17.25" customHeight="1" thickTop="1" thickBot="1">
      <c r="A29" s="147" t="s">
        <v>331</v>
      </c>
      <c r="B29" s="148">
        <f>'Паричен тек'!B30</f>
        <v>-88709.328999999998</v>
      </c>
      <c r="C29" s="148">
        <f>'Паричен тек'!C30</f>
        <v>-109683</v>
      </c>
      <c r="D29" s="148">
        <f>'Паричен тек'!D30</f>
        <v>0</v>
      </c>
    </row>
    <row r="30" spans="1:4" ht="27.75" customHeight="1" thickTop="1" thickBot="1">
      <c r="A30" s="147" t="s">
        <v>332</v>
      </c>
      <c r="B30" s="148">
        <f>'Паричен тек'!B31</f>
        <v>8406.57</v>
      </c>
      <c r="C30" s="148">
        <f>'Паричен тек'!C31</f>
        <v>83093</v>
      </c>
      <c r="D30" s="148">
        <f>'Паричен тек'!D31</f>
        <v>988.42928804494579</v>
      </c>
    </row>
    <row r="31" spans="1:4" ht="30.75" customHeight="1" thickTop="1" thickBot="1">
      <c r="A31" s="147" t="s">
        <v>333</v>
      </c>
      <c r="B31" s="148">
        <f>'Паричен тек'!B32</f>
        <v>0</v>
      </c>
      <c r="C31" s="148">
        <f>'Паричен тек'!C32</f>
        <v>13836</v>
      </c>
      <c r="D31" s="148">
        <f>'Паричен тек'!D32</f>
        <v>0</v>
      </c>
    </row>
    <row r="32" spans="1:4" ht="27.75" customHeight="1" thickTop="1" thickBot="1">
      <c r="A32" s="147" t="s">
        <v>334</v>
      </c>
      <c r="B32" s="148">
        <f>'Паричен тек'!B33</f>
        <v>0</v>
      </c>
      <c r="C32" s="148">
        <f>'Паричен тек'!C33</f>
        <v>0</v>
      </c>
      <c r="D32" s="148">
        <f>'Паричен тек'!D33</f>
        <v>0</v>
      </c>
    </row>
    <row r="33" spans="1:4" ht="30" customHeight="1" thickTop="1" thickBot="1">
      <c r="A33" s="147" t="s">
        <v>335</v>
      </c>
      <c r="B33" s="148">
        <f>'Паричен тек'!B34</f>
        <v>0</v>
      </c>
      <c r="C33" s="148">
        <f>'Паричен тек'!C34</f>
        <v>0</v>
      </c>
      <c r="D33" s="148">
        <f>'Паричен тек'!D34</f>
        <v>0</v>
      </c>
    </row>
    <row r="34" spans="1:4" ht="31.5" customHeight="1" thickTop="1" thickBot="1">
      <c r="A34" s="147" t="s">
        <v>336</v>
      </c>
      <c r="B34" s="148">
        <f>'Паричен тек'!B35</f>
        <v>0</v>
      </c>
      <c r="C34" s="148">
        <f>'Паричен тек'!C35</f>
        <v>0</v>
      </c>
      <c r="D34" s="148">
        <f>'Паричен тек'!D35</f>
        <v>0</v>
      </c>
    </row>
    <row r="35" spans="1:4" ht="16.5" customHeight="1" thickTop="1" thickBot="1">
      <c r="A35" s="147" t="s">
        <v>324</v>
      </c>
      <c r="B35" s="148">
        <f>'Паричен тек'!B36</f>
        <v>-4588.9129999999996</v>
      </c>
      <c r="C35" s="148">
        <f>'Паричен тек'!C36</f>
        <v>-5157</v>
      </c>
      <c r="D35" s="148">
        <f>'Паричен тек'!D36</f>
        <v>0</v>
      </c>
    </row>
    <row r="36" spans="1:4" ht="16.5" customHeight="1" thickTop="1" thickBot="1">
      <c r="A36" s="147" t="s">
        <v>325</v>
      </c>
      <c r="B36" s="148">
        <f>'Паричен тек'!B37</f>
        <v>0</v>
      </c>
      <c r="C36" s="148">
        <f>'Паричен тек'!C37</f>
        <v>0</v>
      </c>
      <c r="D36" s="148">
        <f>'Паричен тек'!D37</f>
        <v>0</v>
      </c>
    </row>
    <row r="37" spans="1:4" ht="16.5" customHeight="1" thickTop="1" thickBot="1">
      <c r="A37" s="147" t="s">
        <v>337</v>
      </c>
      <c r="B37" s="148">
        <f>'Паричен тек'!B38</f>
        <v>0</v>
      </c>
      <c r="C37" s="148">
        <f>'Паричен тек'!C38</f>
        <v>0</v>
      </c>
      <c r="D37" s="148">
        <f>'Паричен тек'!D38</f>
        <v>0</v>
      </c>
    </row>
    <row r="38" spans="1:4" ht="16.5" customHeight="1" thickTop="1" thickBot="1">
      <c r="A38" s="143" t="s">
        <v>338</v>
      </c>
      <c r="B38" s="144">
        <f>'Паричен тек'!B39</f>
        <v>-111856.11900000001</v>
      </c>
      <c r="C38" s="144">
        <f>'Паричен тек'!C39</f>
        <v>-8022</v>
      </c>
      <c r="D38" s="144">
        <f>'Паричен тек'!D39</f>
        <v>0</v>
      </c>
    </row>
    <row r="39" spans="1:4" ht="16.5" customHeight="1" thickTop="1" thickBot="1">
      <c r="A39" s="147" t="s">
        <v>339</v>
      </c>
      <c r="B39" s="148">
        <f>'Паричен тек'!B40</f>
        <v>0</v>
      </c>
      <c r="C39" s="148">
        <f>'Паричен тек'!C40</f>
        <v>0</v>
      </c>
      <c r="D39" s="148">
        <f>'Паричен тек'!D40</f>
        <v>0</v>
      </c>
    </row>
    <row r="40" spans="1:4" ht="16.5" customHeight="1" thickTop="1" thickBot="1">
      <c r="A40" s="147" t="s">
        <v>340</v>
      </c>
      <c r="B40" s="148">
        <f>'Паричен тек'!B41</f>
        <v>-107787.70699999999</v>
      </c>
      <c r="C40" s="148">
        <f>'Паричен тек'!C41</f>
        <v>-66925</v>
      </c>
      <c r="D40" s="148">
        <f>'Паричен тек'!D41</f>
        <v>0</v>
      </c>
    </row>
    <row r="41" spans="1:4" ht="30.75" customHeight="1" thickTop="1" thickBot="1">
      <c r="A41" s="147" t="s">
        <v>341</v>
      </c>
      <c r="B41" s="148">
        <f>'Паричен тек'!B42</f>
        <v>98075.293999999994</v>
      </c>
      <c r="C41" s="148">
        <f>'Паричен тек'!C42</f>
        <v>167521</v>
      </c>
      <c r="D41" s="148">
        <f>'Паричен тек'!D42</f>
        <v>170.80856265391364</v>
      </c>
    </row>
    <row r="42" spans="1:4" ht="16.5" customHeight="1" thickTop="1" thickBot="1">
      <c r="A42" s="147" t="s">
        <v>342</v>
      </c>
      <c r="B42" s="148">
        <f>'Паричен тек'!B43</f>
        <v>0</v>
      </c>
      <c r="C42" s="148">
        <f>'Паричен тек'!C43</f>
        <v>0</v>
      </c>
      <c r="D42" s="148">
        <f>'Паричен тек'!D43</f>
        <v>0</v>
      </c>
    </row>
    <row r="43" spans="1:4" ht="16.5" customHeight="1" thickTop="1" thickBot="1">
      <c r="A43" s="147" t="s">
        <v>343</v>
      </c>
      <c r="B43" s="148">
        <f>'Паричен тек'!B44</f>
        <v>-102143.70600000001</v>
      </c>
      <c r="C43" s="148">
        <f>'Паричен тек'!C44</f>
        <v>0</v>
      </c>
      <c r="D43" s="148">
        <f>'Паричен тек'!D44</f>
        <v>0</v>
      </c>
    </row>
    <row r="44" spans="1:4" ht="16.5" customHeight="1" thickTop="1" thickBot="1">
      <c r="A44" s="147" t="s">
        <v>344</v>
      </c>
      <c r="B44" s="148">
        <f>'Паричен тек'!B45</f>
        <v>0</v>
      </c>
      <c r="C44" s="148">
        <f>'Паричен тек'!C45</f>
        <v>-108618</v>
      </c>
      <c r="D44" s="148">
        <f>'Паричен тек'!D45</f>
        <v>0</v>
      </c>
    </row>
    <row r="45" spans="1:4" ht="27.75" customHeight="1" thickTop="1" thickBot="1">
      <c r="A45" s="147" t="s">
        <v>345</v>
      </c>
      <c r="B45" s="148">
        <f>'Паричен тек'!B46</f>
        <v>0</v>
      </c>
      <c r="C45" s="148">
        <f>'Паричен тек'!C46</f>
        <v>0</v>
      </c>
      <c r="D45" s="148">
        <f>'Паричен тек'!D46</f>
        <v>0</v>
      </c>
    </row>
    <row r="46" spans="1:4" ht="16.5" customHeight="1" thickTop="1" thickBot="1">
      <c r="A46" s="143" t="s">
        <v>346</v>
      </c>
      <c r="B46" s="144">
        <f>'Паричен тек'!B47</f>
        <v>-48331.299999999901</v>
      </c>
      <c r="C46" s="144">
        <f>'Паричен тек'!C47</f>
        <v>65343</v>
      </c>
      <c r="D46" s="144">
        <f>'Паричен тек'!D47</f>
        <v>0</v>
      </c>
    </row>
    <row r="47" spans="1:4" ht="16.5" customHeight="1" thickTop="1" thickBot="1">
      <c r="A47" s="147" t="s">
        <v>347</v>
      </c>
      <c r="B47" s="148">
        <f>'Паричен тек'!B48</f>
        <v>139950.47399999999</v>
      </c>
      <c r="C47" s="148">
        <f>'Паричен тек'!C48</f>
        <v>91619</v>
      </c>
      <c r="D47" s="148">
        <f>'Паричен тек'!D48</f>
        <v>65.465301675219763</v>
      </c>
    </row>
    <row r="48" spans="1:4" ht="16.5" customHeight="1" thickTop="1" thickBot="1">
      <c r="A48" s="143" t="s">
        <v>348</v>
      </c>
      <c r="B48" s="144">
        <f>'Паричен тек'!B49</f>
        <v>91619.174000000086</v>
      </c>
      <c r="C48" s="144">
        <f>'Паричен тек'!C49</f>
        <v>156962</v>
      </c>
      <c r="D48" s="144">
        <f>'Паричен тек'!D49</f>
        <v>171.32003394835218</v>
      </c>
    </row>
    <row r="49" spans="1:4" ht="13.5" thickTop="1">
      <c r="A49" s="149"/>
      <c r="B49" s="2"/>
      <c r="C49" s="2"/>
      <c r="D49" s="2"/>
    </row>
    <row r="50" spans="1:4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>
      <c r="A1" s="123" t="s">
        <v>204</v>
      </c>
      <c r="B1" s="124" t="str">
        <f>'ФИ-Почетна'!$C$20</f>
        <v>да</v>
      </c>
      <c r="C1" s="5"/>
      <c r="D1" s="5"/>
      <c r="E1" s="150" t="s">
        <v>202</v>
      </c>
      <c r="F1" s="211" t="str">
        <f>'ФИ-Почетна'!$C$22</f>
        <v>01.01 - 31.12</v>
      </c>
      <c r="G1" s="211"/>
    </row>
    <row r="2" spans="1:7" ht="12.75" customHeight="1">
      <c r="A2" s="151" t="s">
        <v>349</v>
      </c>
      <c r="B2" s="230" t="str">
        <f>'ФИ-Почетна'!$C$18</f>
        <v>Реплек АД</v>
      </c>
      <c r="C2" s="231"/>
      <c r="D2" s="231"/>
      <c r="E2" s="150" t="s">
        <v>203</v>
      </c>
      <c r="F2" s="212">
        <f>'ФИ-Почетна'!$C$23</f>
        <v>2022</v>
      </c>
      <c r="G2" s="212"/>
    </row>
    <row r="3" spans="1:7" ht="28.5" customHeight="1">
      <c r="A3" s="210" t="s">
        <v>350</v>
      </c>
      <c r="B3" s="210"/>
      <c r="C3" s="210"/>
      <c r="D3" s="210"/>
      <c r="E3" s="210"/>
      <c r="F3" s="210"/>
      <c r="G3" s="210"/>
    </row>
    <row r="4" spans="1:7" ht="15.75" customHeight="1">
      <c r="A4" s="5"/>
      <c r="B4" s="177"/>
      <c r="C4" s="177"/>
      <c r="D4" s="177"/>
      <c r="E4" s="5"/>
      <c r="F4" s="229" t="s">
        <v>206</v>
      </c>
      <c r="G4" s="229"/>
    </row>
    <row r="5" spans="1:7" ht="30" customHeight="1">
      <c r="A5" s="227" t="s">
        <v>351</v>
      </c>
      <c r="B5" s="214" t="s">
        <v>352</v>
      </c>
      <c r="C5" s="214"/>
      <c r="D5" s="214"/>
      <c r="E5" s="214"/>
      <c r="F5" s="214" t="s">
        <v>353</v>
      </c>
      <c r="G5" s="214" t="s">
        <v>354</v>
      </c>
    </row>
    <row r="6" spans="1:7" s="14" customFormat="1" ht="27.75" customHeight="1">
      <c r="A6" s="228"/>
      <c r="B6" s="176" t="s">
        <v>355</v>
      </c>
      <c r="C6" s="176" t="s">
        <v>356</v>
      </c>
      <c r="D6" s="176" t="s">
        <v>357</v>
      </c>
      <c r="E6" s="176" t="s">
        <v>358</v>
      </c>
      <c r="F6" s="214"/>
      <c r="G6" s="214"/>
    </row>
    <row r="7" spans="1:7">
      <c r="A7" s="15" t="s">
        <v>359</v>
      </c>
      <c r="B7" s="152">
        <f>Капитал!B9</f>
        <v>886021</v>
      </c>
      <c r="C7" s="152">
        <f>Капитал!C9</f>
        <v>-2.8999999994994141E-2</v>
      </c>
      <c r="D7" s="152">
        <f>Капитал!D9</f>
        <v>301774</v>
      </c>
      <c r="E7" s="152">
        <f>Капитал!E9</f>
        <v>340074</v>
      </c>
      <c r="F7" s="152">
        <f>Капитал!F9</f>
        <v>0</v>
      </c>
      <c r="G7" s="20">
        <f>Капитал!G9</f>
        <v>1527868.9709999999</v>
      </c>
    </row>
    <row r="8" spans="1:7">
      <c r="A8" s="153" t="s">
        <v>360</v>
      </c>
      <c r="B8" s="154">
        <f>Капитал!B10</f>
        <v>0</v>
      </c>
      <c r="C8" s="154">
        <f>Капитал!C10</f>
        <v>0</v>
      </c>
      <c r="D8" s="154">
        <f>Капитал!D10</f>
        <v>0</v>
      </c>
      <c r="E8" s="154">
        <f>Капитал!E10</f>
        <v>0</v>
      </c>
      <c r="F8" s="154">
        <f>Капитал!F10</f>
        <v>0</v>
      </c>
      <c r="G8" s="20">
        <f>Капитал!G10</f>
        <v>0</v>
      </c>
    </row>
    <row r="9" spans="1:7">
      <c r="A9" s="153" t="s">
        <v>361</v>
      </c>
      <c r="B9" s="154">
        <f>Капитал!B11</f>
        <v>0</v>
      </c>
      <c r="C9" s="154">
        <f>Капитал!C11</f>
        <v>0</v>
      </c>
      <c r="D9" s="154">
        <f>Капитал!D11</f>
        <v>0</v>
      </c>
      <c r="E9" s="154">
        <f>Капитал!E11</f>
        <v>0</v>
      </c>
      <c r="F9" s="154">
        <f>Капитал!F11</f>
        <v>0</v>
      </c>
      <c r="G9" s="20">
        <f>Капитал!G11</f>
        <v>0</v>
      </c>
    </row>
    <row r="10" spans="1:7">
      <c r="A10" s="153" t="s">
        <v>362</v>
      </c>
      <c r="B10" s="154">
        <f>Капитал!B12</f>
        <v>0</v>
      </c>
      <c r="C10" s="154">
        <f>Капитал!C12</f>
        <v>0</v>
      </c>
      <c r="D10" s="154">
        <f>Капитал!D12</f>
        <v>0</v>
      </c>
      <c r="E10" s="154">
        <f>Капитал!E12</f>
        <v>0</v>
      </c>
      <c r="F10" s="154">
        <f>Капитал!F12</f>
        <v>0</v>
      </c>
      <c r="G10" s="20">
        <f>Капитал!G12</f>
        <v>0</v>
      </c>
    </row>
    <row r="11" spans="1:7">
      <c r="A11" s="153" t="s">
        <v>363</v>
      </c>
      <c r="B11" s="154">
        <f>Капитал!B13</f>
        <v>0</v>
      </c>
      <c r="C11" s="154">
        <f>Капитал!C13</f>
        <v>0</v>
      </c>
      <c r="D11" s="154">
        <f>Капитал!D13</f>
        <v>0</v>
      </c>
      <c r="E11" s="154">
        <f>Капитал!E13</f>
        <v>0</v>
      </c>
      <c r="F11" s="154">
        <f>Капитал!F13</f>
        <v>0</v>
      </c>
      <c r="G11" s="20">
        <f>Капитал!G13</f>
        <v>0</v>
      </c>
    </row>
    <row r="12" spans="1:7">
      <c r="A12" s="153" t="s">
        <v>364</v>
      </c>
      <c r="B12" s="154">
        <f>Капитал!B14</f>
        <v>0</v>
      </c>
      <c r="C12" s="154">
        <f>Капитал!C14</f>
        <v>0</v>
      </c>
      <c r="D12" s="154">
        <f>Капитал!D14</f>
        <v>0</v>
      </c>
      <c r="E12" s="154">
        <f>Капитал!E14</f>
        <v>134792.83800000011</v>
      </c>
      <c r="F12" s="154">
        <f>Капитал!F14</f>
        <v>0</v>
      </c>
      <c r="G12" s="20">
        <f>Капитал!G14</f>
        <v>134792.83800000011</v>
      </c>
    </row>
    <row r="13" spans="1:7">
      <c r="A13" s="153" t="s">
        <v>365</v>
      </c>
      <c r="B13" s="154">
        <f>Капитал!B15</f>
        <v>0</v>
      </c>
      <c r="C13" s="154">
        <f>Капитал!C15</f>
        <v>0</v>
      </c>
      <c r="D13" s="154">
        <f>Капитал!D15</f>
        <v>2</v>
      </c>
      <c r="E13" s="154">
        <f>Капитал!E15</f>
        <v>-2</v>
      </c>
      <c r="F13" s="154">
        <f>Капитал!F15</f>
        <v>0</v>
      </c>
      <c r="G13" s="20">
        <f>Капитал!G15</f>
        <v>0</v>
      </c>
    </row>
    <row r="14" spans="1:7" ht="25.5">
      <c r="A14" s="153" t="s">
        <v>366</v>
      </c>
      <c r="B14" s="154">
        <f>Капитал!B16</f>
        <v>0</v>
      </c>
      <c r="C14" s="154">
        <f>Капитал!C16</f>
        <v>0</v>
      </c>
      <c r="D14" s="154">
        <f>Капитал!D16</f>
        <v>0</v>
      </c>
      <c r="E14" s="154">
        <f>Капитал!E16</f>
        <v>-88443.706000000006</v>
      </c>
      <c r="F14" s="154">
        <f>Капитал!F16</f>
        <v>0</v>
      </c>
      <c r="G14" s="20">
        <f>Капитал!G16</f>
        <v>-88443.706000000006</v>
      </c>
    </row>
    <row r="15" spans="1:7" ht="25.5">
      <c r="A15" s="153" t="s">
        <v>367</v>
      </c>
      <c r="B15" s="154">
        <f>Капитал!B17</f>
        <v>0</v>
      </c>
      <c r="C15" s="154">
        <f>Капитал!C17</f>
        <v>0</v>
      </c>
      <c r="D15" s="154">
        <f>Капитал!D17</f>
        <v>0</v>
      </c>
      <c r="E15" s="154">
        <f>Капитал!E17</f>
        <v>-13700</v>
      </c>
      <c r="F15" s="154">
        <f>Капитал!F17</f>
        <v>0</v>
      </c>
      <c r="G15" s="20">
        <f>Капитал!G17</f>
        <v>-13700</v>
      </c>
    </row>
    <row r="16" spans="1:7">
      <c r="A16" s="153" t="s">
        <v>368</v>
      </c>
      <c r="B16" s="154">
        <f>Капитал!B18</f>
        <v>0</v>
      </c>
      <c r="C16" s="154">
        <f>Капитал!C18</f>
        <v>0</v>
      </c>
      <c r="D16" s="154">
        <f>Капитал!D18</f>
        <v>30000</v>
      </c>
      <c r="E16" s="154">
        <f>Капитал!E18</f>
        <v>-30000</v>
      </c>
      <c r="F16" s="154">
        <f>Капитал!F18</f>
        <v>0</v>
      </c>
      <c r="G16" s="20">
        <f>Капитал!G18</f>
        <v>0</v>
      </c>
    </row>
    <row r="17" spans="1:7">
      <c r="A17" s="153" t="s">
        <v>369</v>
      </c>
      <c r="B17" s="154">
        <f>Капитал!B19</f>
        <v>0</v>
      </c>
      <c r="C17" s="154">
        <f>Капитал!C19</f>
        <v>0</v>
      </c>
      <c r="D17" s="154">
        <f>Капитал!D19</f>
        <v>0</v>
      </c>
      <c r="E17" s="154">
        <f>Капитал!E19</f>
        <v>0</v>
      </c>
      <c r="F17" s="154">
        <f>Капитал!F19</f>
        <v>0</v>
      </c>
      <c r="G17" s="20">
        <f>Капитал!G19</f>
        <v>0</v>
      </c>
    </row>
    <row r="18" spans="1:7">
      <c r="A18" s="153" t="s">
        <v>370</v>
      </c>
      <c r="B18" s="154">
        <f>Капитал!B20</f>
        <v>0</v>
      </c>
      <c r="C18" s="154">
        <f>Капитал!C20</f>
        <v>0</v>
      </c>
      <c r="D18" s="154">
        <f>Капитал!D20</f>
        <v>0</v>
      </c>
      <c r="E18" s="154">
        <f>Капитал!E20</f>
        <v>0</v>
      </c>
      <c r="F18" s="154">
        <f>Капитал!F20</f>
        <v>0</v>
      </c>
      <c r="G18" s="20">
        <f>Капитал!G20</f>
        <v>0</v>
      </c>
    </row>
    <row r="19" spans="1:7" ht="25.5">
      <c r="A19" s="153" t="s">
        <v>371</v>
      </c>
      <c r="B19" s="154">
        <f>Капитал!B21</f>
        <v>0</v>
      </c>
      <c r="C19" s="154">
        <f>Капитал!C21</f>
        <v>0</v>
      </c>
      <c r="D19" s="154">
        <f>Капитал!D21</f>
        <v>0</v>
      </c>
      <c r="E19" s="154">
        <f>Капитал!E21</f>
        <v>0</v>
      </c>
      <c r="F19" s="154">
        <f>Капитал!F21</f>
        <v>0</v>
      </c>
      <c r="G19" s="20">
        <f>Капитал!G21</f>
        <v>0</v>
      </c>
    </row>
    <row r="20" spans="1:7" ht="25.5">
      <c r="A20" s="153" t="s">
        <v>372</v>
      </c>
      <c r="B20" s="154">
        <f>Капитал!B22</f>
        <v>0</v>
      </c>
      <c r="C20" s="154">
        <f>Капитал!C22</f>
        <v>0</v>
      </c>
      <c r="D20" s="154">
        <f>Капитал!D22</f>
        <v>0</v>
      </c>
      <c r="E20" s="154">
        <f>Капитал!E22</f>
        <v>0</v>
      </c>
      <c r="F20" s="154">
        <f>Капитал!F22</f>
        <v>0</v>
      </c>
      <c r="G20" s="20">
        <f>Капитал!G22</f>
        <v>0</v>
      </c>
    </row>
    <row r="21" spans="1:7">
      <c r="A21" s="153" t="s">
        <v>353</v>
      </c>
      <c r="B21" s="154">
        <f>Капитал!B23</f>
        <v>0</v>
      </c>
      <c r="C21" s="154">
        <f>Капитал!C23</f>
        <v>0</v>
      </c>
      <c r="D21" s="154">
        <f>Капитал!D23</f>
        <v>0</v>
      </c>
      <c r="E21" s="154">
        <f>Капитал!E23</f>
        <v>0</v>
      </c>
      <c r="F21" s="154">
        <f>Капитал!F23</f>
        <v>0</v>
      </c>
      <c r="G21" s="20">
        <f>Капитал!G23</f>
        <v>0</v>
      </c>
    </row>
    <row r="22" spans="1:7">
      <c r="A22" s="153" t="s">
        <v>373</v>
      </c>
      <c r="B22" s="154">
        <f>Капитал!B24</f>
        <v>0</v>
      </c>
      <c r="C22" s="154">
        <f>Капитал!C24</f>
        <v>0</v>
      </c>
      <c r="D22" s="154">
        <f>Капитал!D24</f>
        <v>0</v>
      </c>
      <c r="E22" s="154">
        <f>Капитал!E24</f>
        <v>0</v>
      </c>
      <c r="F22" s="154">
        <f>Капитал!F24</f>
        <v>0</v>
      </c>
      <c r="G22" s="20">
        <f>Капитал!G24</f>
        <v>0</v>
      </c>
    </row>
    <row r="23" spans="1:7">
      <c r="A23" s="153" t="s">
        <v>374</v>
      </c>
      <c r="B23" s="154">
        <f>Капитал!B25</f>
        <v>0</v>
      </c>
      <c r="C23" s="154">
        <f>Капитал!C25</f>
        <v>0</v>
      </c>
      <c r="D23" s="154">
        <f>Капитал!D25</f>
        <v>0</v>
      </c>
      <c r="E23" s="154">
        <f>Капитал!E25</f>
        <v>0</v>
      </c>
      <c r="F23" s="154">
        <f>Капитал!F25</f>
        <v>0</v>
      </c>
      <c r="G23" s="20">
        <f>Капитал!G25</f>
        <v>0</v>
      </c>
    </row>
    <row r="24" spans="1:7">
      <c r="A24" s="153" t="s">
        <v>375</v>
      </c>
      <c r="B24" s="154">
        <f>Капитал!B26</f>
        <v>0</v>
      </c>
      <c r="C24" s="154">
        <f>Капитал!C26</f>
        <v>0</v>
      </c>
      <c r="D24" s="154">
        <f>Капитал!D26</f>
        <v>0</v>
      </c>
      <c r="E24" s="154">
        <f>Капитал!E26</f>
        <v>0</v>
      </c>
      <c r="F24" s="154">
        <f>Капитал!F26</f>
        <v>0</v>
      </c>
      <c r="G24" s="20">
        <f>Капитал!G26</f>
        <v>0</v>
      </c>
    </row>
    <row r="25" spans="1:7" ht="15.75" customHeight="1" thickBot="1">
      <c r="A25" s="155" t="s">
        <v>376</v>
      </c>
      <c r="B25" s="156">
        <f>Капитал!B27</f>
        <v>0</v>
      </c>
      <c r="C25" s="156">
        <f>Капитал!C27</f>
        <v>0</v>
      </c>
      <c r="D25" s="156">
        <f>Капитал!D27</f>
        <v>0</v>
      </c>
      <c r="E25" s="156">
        <f>Капитал!E27</f>
        <v>0</v>
      </c>
      <c r="F25" s="156">
        <f>Капитал!F27</f>
        <v>0</v>
      </c>
      <c r="G25" s="20">
        <f>Капитал!G27</f>
        <v>0</v>
      </c>
    </row>
    <row r="26" spans="1:7" ht="14.25" thickTop="1" thickBot="1">
      <c r="A26" s="19" t="s">
        <v>377</v>
      </c>
      <c r="B26" s="21">
        <f>Капитал!B28</f>
        <v>886021</v>
      </c>
      <c r="C26" s="21">
        <f>Капитал!C28</f>
        <v>-2.8999999994994141E-2</v>
      </c>
      <c r="D26" s="21">
        <f>Капитал!D28</f>
        <v>331776</v>
      </c>
      <c r="E26" s="21">
        <f>Капитал!E28</f>
        <v>342721.1320000001</v>
      </c>
      <c r="F26" s="21">
        <f>Капитал!F28</f>
        <v>0</v>
      </c>
      <c r="G26" s="21">
        <f>Капитал!G28</f>
        <v>1560518.1029999999</v>
      </c>
    </row>
    <row r="27" spans="1:7" ht="13.5" thickTop="1">
      <c r="A27" s="153" t="s">
        <v>360</v>
      </c>
      <c r="B27" s="157">
        <f>Капитал!B29</f>
        <v>0</v>
      </c>
      <c r="C27" s="157">
        <f>Капитал!C29</f>
        <v>0</v>
      </c>
      <c r="D27" s="157">
        <f>Капитал!D29</f>
        <v>0</v>
      </c>
      <c r="E27" s="157">
        <f>Капитал!E29</f>
        <v>0</v>
      </c>
      <c r="F27" s="157">
        <f>Капитал!F29</f>
        <v>0</v>
      </c>
      <c r="G27" s="22">
        <f>Капитал!G29</f>
        <v>0</v>
      </c>
    </row>
    <row r="28" spans="1:7">
      <c r="A28" s="153" t="s">
        <v>361</v>
      </c>
      <c r="B28" s="154">
        <f>Капитал!B30</f>
        <v>-108619</v>
      </c>
      <c r="C28" s="154">
        <f>Капитал!C30</f>
        <v>0</v>
      </c>
      <c r="D28" s="154">
        <f>Капитал!D30</f>
        <v>0</v>
      </c>
      <c r="E28" s="154">
        <f>Капитал!E30</f>
        <v>0</v>
      </c>
      <c r="F28" s="154">
        <f>Капитал!F30</f>
        <v>0</v>
      </c>
      <c r="G28" s="22">
        <f>Капитал!G30</f>
        <v>-108619</v>
      </c>
    </row>
    <row r="29" spans="1:7">
      <c r="A29" s="153" t="s">
        <v>362</v>
      </c>
      <c r="B29" s="154">
        <f>Капитал!B31</f>
        <v>0</v>
      </c>
      <c r="C29" s="154">
        <f>Капитал!C31</f>
        <v>0</v>
      </c>
      <c r="D29" s="154">
        <f>Капитал!D31</f>
        <v>0</v>
      </c>
      <c r="E29" s="154">
        <f>Капитал!E31</f>
        <v>0</v>
      </c>
      <c r="F29" s="154">
        <f>Капитал!F31</f>
        <v>0</v>
      </c>
      <c r="G29" s="22">
        <f>Капитал!G31</f>
        <v>0</v>
      </c>
    </row>
    <row r="30" spans="1:7">
      <c r="A30" s="153" t="s">
        <v>363</v>
      </c>
      <c r="B30" s="154">
        <f>Капитал!B32</f>
        <v>0</v>
      </c>
      <c r="C30" s="154">
        <f>Капитал!C32</f>
        <v>0</v>
      </c>
      <c r="D30" s="154">
        <f>Капитал!D32</f>
        <v>0</v>
      </c>
      <c r="E30" s="154">
        <f>Капитал!E32</f>
        <v>0</v>
      </c>
      <c r="F30" s="154">
        <f>Капитал!F32</f>
        <v>0</v>
      </c>
      <c r="G30" s="22">
        <f>Капитал!G32</f>
        <v>0</v>
      </c>
    </row>
    <row r="31" spans="1:7">
      <c r="A31" s="153" t="s">
        <v>364</v>
      </c>
      <c r="B31" s="154">
        <f>Капитал!B33</f>
        <v>0</v>
      </c>
      <c r="C31" s="154">
        <f>Капитал!C33</f>
        <v>0</v>
      </c>
      <c r="D31" s="154">
        <f>Капитал!D33</f>
        <v>0</v>
      </c>
      <c r="E31" s="154">
        <f>Капитал!E33</f>
        <v>81937</v>
      </c>
      <c r="F31" s="154">
        <f>Капитал!F33</f>
        <v>0</v>
      </c>
      <c r="G31" s="22">
        <f>Капитал!G33</f>
        <v>81937</v>
      </c>
    </row>
    <row r="32" spans="1:7">
      <c r="A32" s="153" t="s">
        <v>365</v>
      </c>
      <c r="B32" s="154">
        <f>Капитал!B34</f>
        <v>0</v>
      </c>
      <c r="C32" s="154">
        <f>Капитал!C34</f>
        <v>0</v>
      </c>
      <c r="D32" s="154">
        <f>Капитал!D34</f>
        <v>321</v>
      </c>
      <c r="E32" s="154">
        <f>Капитал!E34</f>
        <v>-321</v>
      </c>
      <c r="F32" s="154">
        <f>Капитал!F34</f>
        <v>0</v>
      </c>
      <c r="G32" s="22">
        <f>Капитал!G34</f>
        <v>0</v>
      </c>
    </row>
    <row r="33" spans="1:7" ht="25.5">
      <c r="A33" s="153" t="s">
        <v>366</v>
      </c>
      <c r="B33" s="154">
        <f>Капитал!B35</f>
        <v>0</v>
      </c>
      <c r="C33" s="154">
        <f>Капитал!C35</f>
        <v>0</v>
      </c>
      <c r="D33" s="154">
        <f>Капитал!D35</f>
        <v>0</v>
      </c>
      <c r="E33" s="154">
        <f>Капитал!E35</f>
        <v>0</v>
      </c>
      <c r="F33" s="154">
        <f>Капитал!F35</f>
        <v>0</v>
      </c>
      <c r="G33" s="22">
        <f>Капитал!G35</f>
        <v>0</v>
      </c>
    </row>
    <row r="34" spans="1:7" ht="25.5">
      <c r="A34" s="153" t="s">
        <v>367</v>
      </c>
      <c r="B34" s="154">
        <f>Капитал!B36</f>
        <v>0</v>
      </c>
      <c r="C34" s="154">
        <f>Капитал!C36</f>
        <v>0</v>
      </c>
      <c r="D34" s="154">
        <f>Капитал!D36</f>
        <v>0</v>
      </c>
      <c r="E34" s="154">
        <f>Капитал!E36</f>
        <v>0</v>
      </c>
      <c r="F34" s="154">
        <f>Капитал!F36</f>
        <v>0</v>
      </c>
      <c r="G34" s="22">
        <f>Капитал!G36</f>
        <v>0</v>
      </c>
    </row>
    <row r="35" spans="1:7">
      <c r="A35" s="153" t="s">
        <v>368</v>
      </c>
      <c r="B35" s="154">
        <f>Капитал!B37</f>
        <v>0</v>
      </c>
      <c r="C35" s="154">
        <f>Капитал!C37</f>
        <v>0</v>
      </c>
      <c r="D35" s="154">
        <f>Капитал!D37</f>
        <v>30000</v>
      </c>
      <c r="E35" s="154">
        <f>Капитал!E37</f>
        <v>-30000</v>
      </c>
      <c r="F35" s="154">
        <f>Капитал!F37</f>
        <v>0</v>
      </c>
      <c r="G35" s="22">
        <f>Капитал!G37</f>
        <v>0</v>
      </c>
    </row>
    <row r="36" spans="1:7">
      <c r="A36" s="153" t="s">
        <v>369</v>
      </c>
      <c r="B36" s="154">
        <f>Капитал!B38</f>
        <v>0</v>
      </c>
      <c r="C36" s="154">
        <f>Капитал!C38</f>
        <v>0</v>
      </c>
      <c r="D36" s="154">
        <f>Капитал!D38</f>
        <v>0</v>
      </c>
      <c r="E36" s="154">
        <f>Капитал!E38</f>
        <v>0</v>
      </c>
      <c r="F36" s="154">
        <f>Капитал!F38</f>
        <v>0</v>
      </c>
      <c r="G36" s="22">
        <f>Капитал!G38</f>
        <v>0</v>
      </c>
    </row>
    <row r="37" spans="1:7">
      <c r="A37" s="153" t="s">
        <v>370</v>
      </c>
      <c r="B37" s="154">
        <f>Капитал!B39</f>
        <v>0</v>
      </c>
      <c r="C37" s="154">
        <f>Капитал!C39</f>
        <v>0</v>
      </c>
      <c r="D37" s="154">
        <f>Капитал!D39</f>
        <v>0</v>
      </c>
      <c r="E37" s="154">
        <f>Капитал!E39</f>
        <v>0</v>
      </c>
      <c r="F37" s="154">
        <f>Капитал!F39</f>
        <v>0</v>
      </c>
      <c r="G37" s="22">
        <f>Капитал!G39</f>
        <v>0</v>
      </c>
    </row>
    <row r="38" spans="1:7" ht="25.5">
      <c r="A38" s="153" t="s">
        <v>371</v>
      </c>
      <c r="B38" s="154">
        <f>Капитал!B40</f>
        <v>0</v>
      </c>
      <c r="C38" s="154">
        <f>Капитал!C40</f>
        <v>0</v>
      </c>
      <c r="D38" s="154">
        <f>Капитал!D40</f>
        <v>0</v>
      </c>
      <c r="E38" s="154">
        <f>Капитал!E40</f>
        <v>0</v>
      </c>
      <c r="F38" s="154">
        <f>Капитал!F40</f>
        <v>0</v>
      </c>
      <c r="G38" s="22">
        <f>Капитал!G40</f>
        <v>0</v>
      </c>
    </row>
    <row r="39" spans="1:7" ht="25.5">
      <c r="A39" s="153" t="s">
        <v>372</v>
      </c>
      <c r="B39" s="154">
        <f>Капитал!B41</f>
        <v>0</v>
      </c>
      <c r="C39" s="154">
        <f>Капитал!C41</f>
        <v>0</v>
      </c>
      <c r="D39" s="154">
        <f>Капитал!D41</f>
        <v>0</v>
      </c>
      <c r="E39" s="154">
        <f>Капитал!E41</f>
        <v>0</v>
      </c>
      <c r="F39" s="154">
        <f>Капитал!F41</f>
        <v>0</v>
      </c>
      <c r="G39" s="22">
        <f>Капитал!G41</f>
        <v>0</v>
      </c>
    </row>
    <row r="40" spans="1:7">
      <c r="A40" s="153" t="s">
        <v>353</v>
      </c>
      <c r="B40" s="154">
        <f>Капитал!B42</f>
        <v>0</v>
      </c>
      <c r="C40" s="154">
        <f>Капитал!C42</f>
        <v>0</v>
      </c>
      <c r="D40" s="154">
        <f>Капитал!D42</f>
        <v>0</v>
      </c>
      <c r="E40" s="154">
        <f>Капитал!E42</f>
        <v>0</v>
      </c>
      <c r="F40" s="154">
        <f>Капитал!F42</f>
        <v>0</v>
      </c>
      <c r="G40" s="22">
        <f>Капитал!G42</f>
        <v>0</v>
      </c>
    </row>
    <row r="41" spans="1:7">
      <c r="A41" s="153" t="s">
        <v>373</v>
      </c>
      <c r="B41" s="154">
        <f>Капитал!B43</f>
        <v>0</v>
      </c>
      <c r="C41" s="154">
        <f>Капитал!C43</f>
        <v>0</v>
      </c>
      <c r="D41" s="154">
        <f>Капитал!D43</f>
        <v>0</v>
      </c>
      <c r="E41" s="154">
        <f>Капитал!E43</f>
        <v>0</v>
      </c>
      <c r="F41" s="154">
        <f>Капитал!F43</f>
        <v>0</v>
      </c>
      <c r="G41" s="22">
        <f>Капитал!G43</f>
        <v>0</v>
      </c>
    </row>
    <row r="42" spans="1:7">
      <c r="A42" s="153" t="s">
        <v>374</v>
      </c>
      <c r="B42" s="154">
        <f>Капитал!B44</f>
        <v>0</v>
      </c>
      <c r="C42" s="154">
        <f>Капитал!C44</f>
        <v>0</v>
      </c>
      <c r="D42" s="154">
        <f>Капитал!D44</f>
        <v>0</v>
      </c>
      <c r="E42" s="154">
        <f>Капитал!E44</f>
        <v>0</v>
      </c>
      <c r="F42" s="154">
        <f>Капитал!F44</f>
        <v>0</v>
      </c>
      <c r="G42" s="22">
        <f>Капитал!G44</f>
        <v>0</v>
      </c>
    </row>
    <row r="43" spans="1:7">
      <c r="A43" s="153" t="s">
        <v>375</v>
      </c>
      <c r="B43" s="154">
        <f>Капитал!B45</f>
        <v>0</v>
      </c>
      <c r="C43" s="154">
        <f>Капитал!C45</f>
        <v>0</v>
      </c>
      <c r="D43" s="154">
        <f>Капитал!D45</f>
        <v>0</v>
      </c>
      <c r="E43" s="154">
        <f>Капитал!E45</f>
        <v>0</v>
      </c>
      <c r="F43" s="154">
        <f>Капитал!F45</f>
        <v>0</v>
      </c>
      <c r="G43" s="22">
        <f>Капитал!G45</f>
        <v>0</v>
      </c>
    </row>
    <row r="44" spans="1:7" ht="15.75" customHeight="1" thickBot="1">
      <c r="A44" s="155" t="s">
        <v>376</v>
      </c>
      <c r="B44" s="156">
        <f>Капитал!B46</f>
        <v>0</v>
      </c>
      <c r="C44" s="156">
        <f>Капитал!C46</f>
        <v>0</v>
      </c>
      <c r="D44" s="156">
        <f>Капитал!D46</f>
        <v>0</v>
      </c>
      <c r="E44" s="156">
        <f>Капитал!E46</f>
        <v>0</v>
      </c>
      <c r="F44" s="156">
        <f>Капитал!F46</f>
        <v>0</v>
      </c>
      <c r="G44" s="22">
        <f>Капитал!G46</f>
        <v>0</v>
      </c>
    </row>
    <row r="45" spans="1:7" ht="14.25" thickTop="1" thickBot="1">
      <c r="A45" s="19" t="s">
        <v>378</v>
      </c>
      <c r="B45" s="21">
        <f>Капитал!B47</f>
        <v>777402</v>
      </c>
      <c r="C45" s="21">
        <f>Капитал!C47</f>
        <v>-2.8999999994994141E-2</v>
      </c>
      <c r="D45" s="21">
        <f>Капитал!D47</f>
        <v>362097</v>
      </c>
      <c r="E45" s="21">
        <f>Капитал!E47</f>
        <v>394337.1320000001</v>
      </c>
      <c r="F45" s="21">
        <f>Капитал!F47</f>
        <v>0</v>
      </c>
      <c r="G45" s="21">
        <f>Капитал!G47</f>
        <v>1533836.1029999999</v>
      </c>
    </row>
    <row r="46" spans="1:7" ht="13.5" thickTop="1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Manager/>
  <Company>MSE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Александар</dc:creator>
  <cp:keywords/>
  <dc:description/>
  <cp:lastModifiedBy>rfin10</cp:lastModifiedBy>
  <cp:revision/>
  <cp:lastPrinted>2023-03-01T13:16:07Z</cp:lastPrinted>
  <dcterms:created xsi:type="dcterms:W3CDTF">2008-02-12T15:15:13Z</dcterms:created>
  <dcterms:modified xsi:type="dcterms:W3CDTF">2023-03-01T14:23:27Z</dcterms:modified>
  <cp:category/>
  <cp:contentStatus/>
</cp:coreProperties>
</file>