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-120" yWindow="-120" windowWidth="21840" windowHeight="137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7" l="1"/>
  <c r="C9" i="7" l="1"/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26" i="13" s="1"/>
  <c r="D41" i="7"/>
  <c r="D40" i="6" s="1"/>
  <c r="D42" i="7"/>
  <c r="D41" i="6" s="1"/>
  <c r="D43" i="7"/>
  <c r="D42" i="6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D29" i="7"/>
  <c r="D28" i="6" s="1"/>
  <c r="D27" i="25"/>
  <c r="D24" i="24" s="1"/>
  <c r="B48" i="24"/>
  <c r="B16" i="24"/>
  <c r="D13" i="25" l="1"/>
  <c r="D10" i="24" s="1"/>
  <c r="F26" i="13"/>
  <c r="B47" i="12"/>
  <c r="B45" i="13" s="1"/>
  <c r="D37" i="25"/>
  <c r="D34" i="24" s="1"/>
  <c r="B56" i="25"/>
  <c r="B53" i="24" s="1"/>
  <c r="C34" i="24"/>
  <c r="C56" i="25"/>
  <c r="C53" i="24" s="1"/>
  <c r="B47" i="7"/>
  <c r="B46" i="6" s="1"/>
  <c r="B40" i="24"/>
  <c r="B42" i="25"/>
  <c r="C11" i="25"/>
  <c r="C8" i="24" s="1"/>
  <c r="C47" i="7"/>
  <c r="C49" i="7" s="1"/>
  <c r="C48" i="6" s="1"/>
  <c r="G28" i="12"/>
  <c r="G26" i="13" s="1"/>
  <c r="C47" i="12"/>
  <c r="C45" i="13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0" i="24"/>
  <c r="D12" i="20"/>
  <c r="B38" i="6"/>
  <c r="B10" i="24"/>
  <c r="B11" i="25"/>
  <c r="C10" i="24"/>
  <c r="D26" i="13"/>
  <c r="E47" i="12"/>
  <c r="E45" i="13" s="1"/>
  <c r="G47" i="12" l="1"/>
  <c r="G45" i="13" s="1"/>
  <c r="C46" i="6"/>
  <c r="D56" i="25"/>
  <c r="D53" i="24" s="1"/>
  <c r="B49" i="7"/>
  <c r="D49" i="7" s="1"/>
  <c r="D48" i="6" s="1"/>
  <c r="D47" i="7"/>
  <c r="D46" i="6" s="1"/>
  <c r="B39" i="24"/>
  <c r="D42" i="25"/>
  <c r="D39" i="24" s="1"/>
  <c r="C34" i="25"/>
  <c r="C31" i="24" s="1"/>
  <c r="C32" i="22"/>
  <c r="C41" i="22" s="1"/>
  <c r="C11" i="20"/>
  <c r="D32" i="20"/>
  <c r="D41" i="22"/>
  <c r="D11" i="25"/>
  <c r="D8" i="24" s="1"/>
  <c r="B34" i="25"/>
  <c r="B8" i="24"/>
  <c r="B48" i="6" l="1"/>
  <c r="C32" i="20"/>
  <c r="E32" i="22"/>
  <c r="E32" i="20" s="1"/>
  <c r="E41" i="22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<sst xmlns="http://schemas.openxmlformats.org/spreadsheetml/2006/main" count="475" uniqueCount="381">
  <si>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</si>
  <si>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</si>
  <si>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</si>
  <si>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</si>
  <si>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</si>
  <si>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</si>
  <si>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</si>
  <si>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</si>
  <si>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</si>
  <si>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</si>
  <si>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</si>
  <si>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</si>
  <si>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</si>
  <si>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</si>
  <si>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</si>
  <si>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</si>
  <si>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</si>
  <si>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</si>
  <si>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</si>
  <si>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</si>
  <si>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</si>
  <si>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</si>
  <si>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</si>
  <si>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</si>
  <si>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</si>
  <si>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</si>
  <si>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</si>
  <si>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</si>
  <si>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</si>
  <si>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</si>
  <si>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</si>
  <si>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</si>
  <si>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</si>
  <si>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</si>
  <si>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</si>
  <si>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</si>
  <si>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</si>
  <si>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</si>
  <si>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</si>
  <si>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</si>
  <si>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</si>
  <si>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</si>
  <si>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</si>
  <si>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</si>
  <si>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</si>
  <si>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</si>
  <si>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</si>
  <si>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</si>
  <si>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</si>
  <si>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</si>
  <si>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</si>
  <si>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</si>
  <si>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</si>
  <si>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</si>
  <si>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</si>
  <si>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</si>
  <si>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</si>
  <si>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</si>
  <si>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</si>
  <si>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</si>
  <si>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</si>
  <si>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</si>
  <si>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</si>
  <si>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</si>
  <si>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</si>
  <si>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</si>
  <si>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</si>
  <si>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</si>
  <si>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</si>
  <si>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</si>
  <si>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</si>
  <si>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</si>
  <si>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</si>
  <si>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</si>
  <si>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</si>
  <si>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</si>
  <si>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</si>
  <si>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</si>
  <si>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</si>
  <si>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</si>
  <si>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</si>
  <si>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</si>
  <si>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</si>
  <si>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</si>
  <si>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</si>
  <si>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</si>
  <si>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</si>
  <si>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</si>
  <si>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</si>
  <si>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</si>
  <si>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</si>
  <si>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</si>
  <si>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</si>
  <si>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</si>
  <si>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</si>
  <si>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</si>
  <si>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</si>
  <si>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</si>
  <si>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</si>
  <si>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</si>
  <si>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</si>
  <si>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</si>
  <si>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</si>
  <si>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</si>
  <si>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</si>
  <si>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</si>
  <si>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</si>
  <si>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</si>
  <si>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</si>
  <si>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</si>
  <si>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</si>
  <si>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</si>
  <si>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</si>
  <si>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</si>
  <si>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</si>
  <si>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</si>
  <si>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</si>
  <si>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</si>
  <si>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</si>
  <si>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</si>
  <si>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</si>
  <si>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</si>
  <si>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</si>
  <si>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</si>
  <si>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</si>
  <si>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</si>
  <si>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</si>
  <si>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</si>
  <si>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</si>
  <si>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</si>
  <si>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</si>
  <si>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</si>
  <si>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</si>
  <si>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</si>
  <si>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</si>
  <si>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</si>
  <si>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</si>
  <si>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</si>
  <si>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</si>
  <si>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</si>
  <si>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</si>
  <si>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</si>
  <si>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</si>
  <si>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</si>
  <si>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</si>
  <si>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</si>
  <si>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</si>
  <si>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</si>
  <si>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</si>
  <si>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</si>
  <si>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</si>
  <si>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</si>
  <si>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</si>
  <si>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</si>
  <si>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</si>
  <si>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</si>
  <si>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</si>
  <si>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</si>
  <si>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</si>
  <si>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</si>
  <si>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</si>
  <si>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</si>
  <si>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</si>
  <si>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</si>
  <si>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</si>
  <si>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</si>
  <si>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</si>
  <si>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</si>
  <si>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</si>
  <si>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</si>
  <si>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</si>
  <si>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</si>
  <si>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</si>
  <si>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</si>
  <si>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</si>
  <si>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</si>
  <si>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</si>
  <si>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</si>
  <si>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</si>
  <si>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</si>
  <si>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</si>
  <si>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</si>
  <si>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</si>
  <si>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</si>
  <si>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</si>
  <si>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</si>
  <si>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</si>
  <si>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</si>
  <si>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</si>
  <si>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</si>
  <si>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</si>
  <si>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</si>
  <si>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</si>
  <si>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</si>
  <si>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</si>
  <si>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</si>
  <si>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</si>
  <si>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</si>
  <si>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</si>
  <si>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</si>
  <si>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</si>
  <si>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</si>
  <si>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</si>
  <si>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</si>
  <si>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</si>
  <si>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</si>
  <si>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</si>
  <si>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</si>
  <si>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</si>
  <si>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</si>
  <si>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</si>
  <si>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</si>
  <si>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</si>
  <si>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</si>
  <si>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</si>
  <si>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</si>
  <si>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</si>
  <si>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</si>
  <si>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</si>
  <si>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</si>
  <si>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</si>
  <si>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</si>
  <si>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</si>
  <si>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</si>
  <si>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</si>
  <si>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</si>
  <si>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</si>
  <si>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</si>
  <si>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</si>
  <si>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</si>
  <si>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</si>
  <si>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</si>
  <si>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</si>
  <si>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</si>
  <si>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</si>
  <si>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</si>
  <si>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</si>
  <si>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</si>
  <si>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</si>
  <si>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</si>
  <si>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</si>
  <si>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</si>
  <si>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</si>
  <si>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</si>
  <si>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</si>
  <si>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</si>
  <si>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</si>
  <si>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</si>
  <si>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</si>
  <si>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</si>
  <si>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</si>
  <si>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</si>
  <si>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</si>
  <si>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</si>
  <si>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</si>
  <si>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</si>
  <si>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</si>
  <si>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</si>
  <si>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</si>
  <si>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</si>
  <si>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</si>
  <si>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</si>
  <si>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</si>
  <si>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</si>
  <si>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</si>
  <si>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</si>
  <si>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</si>
  <si>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</si>
  <si>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</si>
  <si>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</si>
  <si>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</si>
  <si>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</si>
  <si>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</si>
  <si>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</si>
  <si>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</si>
  <si>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</si>
  <si>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</si>
  <si>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</si>
  <si>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</si>
  <si>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</si>
  <si>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</si>
  <si>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</si>
  <si>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</si>
  <si>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</si>
  <si>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</si>
  <si>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</si>
  <si>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</si>
  <si>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</si>
  <si>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</si>
  <si>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</si>
  <si>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</si>
  <si>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</si>
  <si>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</si>
  <si>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</si>
  <si>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</si>
  <si>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</si>
  <si>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</si>
  <si>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</si>
  <si>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</si>
  <si>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</si>
  <si>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</si>
  <si>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</si>
  <si>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</si>
  <si>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</si>
  <si>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</si>
  <si>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</si>
  <si>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</si>
  <si>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</si>
  <si>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</si>
  <si>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</si>
  <si>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</si>
  <si>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</si>
  <si>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</si>
  <si>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</si>
  <si>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</si>
  <si>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</si>
  <si>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</si>
  <si>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</si>
  <si>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</si>
  <si>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</si>
  <si>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</si>
  <si>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</si>
  <si>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</si>
  <si>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</si>
  <si>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</si>
  <si>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</si>
  <si>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</si>
  <si>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</si>
  <si>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</si>
  <si>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</si>
  <si>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</si>
  <si>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</si>
  <si>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</si>
  <si>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</si>
  <si>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</si>
  <si>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</si>
  <si>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</si>
  <si>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</si>
  <si>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</si>
  <si>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</si>
  <si>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</si>
  <si>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</si>
  <si>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</si>
  <si>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</si>
  <si>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</si>
  <si>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</si>
  <si>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</si>
  <si>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</si>
  <si>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</si>
  <si>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</si>
  <si>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</si>
  <si>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</si>
  <si>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</si>
  <si>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</si>
  <si>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</si>
  <si>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</si>
  <si>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</si>
  <si>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</si>
  <si>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</si>
  <si>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</si>
  <si>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</si>
  <si>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</si>
  <si>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</si>
  <si>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</si>
  <si>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</si>
  <si>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</si>
  <si>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</si>
  <si>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</si>
  <si>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</si>
  <si>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</si>
  <si>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</si>
  <si>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</si>
  <si>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</si>
  <si>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</si>
  <si>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</si>
  <si>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</si>
  <si>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</si>
  <si>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</si>
  <si>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</si>
  <si>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</si>
  <si>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Пекабеско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</si>
</sst>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2" sqref="C22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17">
        <v>4059867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85" zoomScaleNormal="85" workbookViewId="0">
      <selection activeCell="D15" sqref="D15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Пекабеско АД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2022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1034659.0003799999</v>
      </c>
      <c r="C11" s="75">
        <f>C12+C13+C18+C19+C25+C26</f>
        <v>1014134.40624</v>
      </c>
      <c r="D11" s="75">
        <f t="shared" ref="D11:D35" si="0">IF(B11&lt;=0,0,C11/B11*100)</f>
        <v>98.016293857931771</v>
      </c>
      <c r="F11" s="111"/>
    </row>
    <row r="12" spans="1:6" ht="14.25" thickTop="1" thickBot="1" x14ac:dyDescent="0.25">
      <c r="A12" s="87" t="s">
        <v>160</v>
      </c>
      <c r="B12" s="94">
        <v>743.56500000000005</v>
      </c>
      <c r="C12" s="94">
        <v>325.08600000000001</v>
      </c>
      <c r="D12" s="75">
        <f t="shared" si="0"/>
        <v>43.719916886889507</v>
      </c>
      <c r="F12" s="111"/>
    </row>
    <row r="13" spans="1:6" ht="14.25" thickTop="1" thickBot="1" x14ac:dyDescent="0.25">
      <c r="A13" s="87" t="s">
        <v>294</v>
      </c>
      <c r="B13" s="75">
        <f>SUM(B14:B17)</f>
        <v>1004649.0603799999</v>
      </c>
      <c r="C13" s="75">
        <f>SUM(C14:C17)</f>
        <v>989916.44524000003</v>
      </c>
      <c r="D13" s="75">
        <f t="shared" si="0"/>
        <v>98.533556072363481</v>
      </c>
      <c r="F13" s="111"/>
    </row>
    <row r="14" spans="1:6" ht="14.25" thickTop="1" thickBot="1" x14ac:dyDescent="0.25">
      <c r="A14" s="88" t="s">
        <v>298</v>
      </c>
      <c r="B14" s="77">
        <v>684444.02399999998</v>
      </c>
      <c r="C14" s="77">
        <v>699794.19200000004</v>
      </c>
      <c r="D14" s="76">
        <f t="shared" si="0"/>
        <v>102.24272072832066</v>
      </c>
      <c r="F14" s="111"/>
    </row>
    <row r="15" spans="1:6" ht="27" thickTop="1" thickBot="1" x14ac:dyDescent="0.25">
      <c r="A15" s="88" t="s">
        <v>259</v>
      </c>
      <c r="B15" s="77">
        <v>320205.03638000001</v>
      </c>
      <c r="C15" s="77">
        <v>285479.89824000001</v>
      </c>
      <c r="D15" s="76">
        <f t="shared" si="0"/>
        <v>89.155342922592169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4642.3549999999996</v>
      </c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29266.375</v>
      </c>
      <c r="C19" s="75">
        <f>SUM(C20:C24)</f>
        <v>23892.875</v>
      </c>
      <c r="D19" s="75">
        <f t="shared" si="0"/>
        <v>81.639338660835165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737.97500000000002</v>
      </c>
      <c r="C21" s="77">
        <v>737.97500000000002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28528.400000000001</v>
      </c>
      <c r="C23" s="77">
        <v>23154.9</v>
      </c>
      <c r="D23" s="76">
        <f t="shared" si="0"/>
        <v>81.164383561643831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1067000.8977900001</v>
      </c>
      <c r="C27" s="75">
        <f>SUM(C28:C33)</f>
        <v>1078496.3273200002</v>
      </c>
      <c r="D27" s="75">
        <f t="shared" si="0"/>
        <v>101.07735893698025</v>
      </c>
      <c r="F27" s="111"/>
    </row>
    <row r="28" spans="1:6" ht="14.25" thickTop="1" thickBot="1" x14ac:dyDescent="0.25">
      <c r="A28" s="89" t="s">
        <v>166</v>
      </c>
      <c r="B28" s="77">
        <v>472171.09559000004</v>
      </c>
      <c r="C28" s="77">
        <v>339046.77197</v>
      </c>
      <c r="D28" s="76">
        <f t="shared" si="0"/>
        <v>71.805914240969173</v>
      </c>
      <c r="F28" s="111"/>
    </row>
    <row r="29" spans="1:6" ht="15.75" customHeight="1" thickTop="1" thickBot="1" x14ac:dyDescent="0.25">
      <c r="A29" s="89" t="s">
        <v>167</v>
      </c>
      <c r="B29" s="77">
        <v>353789.34730000002</v>
      </c>
      <c r="C29" s="77">
        <v>353785.43820999988</v>
      </c>
      <c r="D29" s="76">
        <f t="shared" si="0"/>
        <v>99.998895079789719</v>
      </c>
      <c r="F29" s="111"/>
    </row>
    <row r="30" spans="1:6" ht="14.25" thickTop="1" thickBot="1" x14ac:dyDescent="0.25">
      <c r="A30" s="89" t="s">
        <v>168</v>
      </c>
      <c r="B30" s="77">
        <v>3042.19911</v>
      </c>
      <c r="C30" s="77">
        <v>20392.372879999999</v>
      </c>
      <c r="D30" s="76">
        <f t="shared" si="0"/>
        <v>670.31683800604355</v>
      </c>
      <c r="F30" s="111"/>
    </row>
    <row r="31" spans="1:6" ht="14.25" thickTop="1" thickBot="1" x14ac:dyDescent="0.25">
      <c r="A31" s="89" t="s">
        <v>169</v>
      </c>
      <c r="B31" s="77">
        <v>207361.66500000001</v>
      </c>
      <c r="C31" s="77">
        <v>207396.67</v>
      </c>
      <c r="D31" s="76">
        <f t="shared" si="0"/>
        <v>100.01688113374283</v>
      </c>
      <c r="F31" s="111"/>
    </row>
    <row r="32" spans="1:6" ht="14.25" thickTop="1" thickBot="1" x14ac:dyDescent="0.25">
      <c r="A32" s="89" t="s">
        <v>170</v>
      </c>
      <c r="B32" s="77">
        <v>19442.254780000014</v>
      </c>
      <c r="C32" s="77">
        <v>147590.24226000012</v>
      </c>
      <c r="D32" s="76">
        <f t="shared" si="0"/>
        <v>759.12101723831029</v>
      </c>
      <c r="F32" s="111"/>
    </row>
    <row r="33" spans="1:6" ht="14.25" thickTop="1" thickBot="1" x14ac:dyDescent="0.25">
      <c r="A33" s="89" t="s">
        <v>302</v>
      </c>
      <c r="B33" s="77">
        <v>11194.33601000005</v>
      </c>
      <c r="C33" s="77">
        <v>10284.832</v>
      </c>
      <c r="D33" s="76">
        <f t="shared" si="0"/>
        <v>91.875319722513439</v>
      </c>
      <c r="F33" s="111"/>
    </row>
    <row r="34" spans="1:6" ht="14.25" thickTop="1" thickBot="1" x14ac:dyDescent="0.25">
      <c r="A34" s="90" t="s">
        <v>173</v>
      </c>
      <c r="B34" s="75">
        <f>B11+B27</f>
        <v>2101659.8981699999</v>
      </c>
      <c r="C34" s="75">
        <f>C11+C27</f>
        <v>2092630.7335600001</v>
      </c>
      <c r="D34" s="75">
        <f t="shared" si="0"/>
        <v>99.570379364526957</v>
      </c>
      <c r="F34" s="111"/>
    </row>
    <row r="35" spans="1:6" ht="14.25" thickTop="1" thickBot="1" x14ac:dyDescent="0.25">
      <c r="A35" s="41" t="s">
        <v>171</v>
      </c>
      <c r="B35" s="77">
        <v>0</v>
      </c>
      <c r="C35" s="77">
        <v>0</v>
      </c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1299898.0288199999</v>
      </c>
      <c r="C37" s="75">
        <f>(SUM(C38:C41))</f>
        <v>1391752.4948400001</v>
      </c>
      <c r="D37" s="75">
        <f t="shared" ref="D37:D57" si="1">IF(B37&lt;=0,0,C37/B37*100)</f>
        <v>107.06628243012126</v>
      </c>
      <c r="F37" s="111"/>
    </row>
    <row r="38" spans="1:6" ht="14.25" thickTop="1" thickBot="1" x14ac:dyDescent="0.25">
      <c r="A38" s="88" t="s">
        <v>299</v>
      </c>
      <c r="B38" s="77">
        <v>96563.69</v>
      </c>
      <c r="C38" s="77">
        <v>96563.69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651110.84774999996</v>
      </c>
      <c r="C39" s="77">
        <v>726560.81574999995</v>
      </c>
      <c r="D39" s="76">
        <f t="shared" si="1"/>
        <v>111.58788373143027</v>
      </c>
      <c r="F39" s="111"/>
    </row>
    <row r="40" spans="1:6" ht="14.25" thickTop="1" thickBot="1" x14ac:dyDescent="0.25">
      <c r="A40" s="88" t="s">
        <v>128</v>
      </c>
      <c r="B40" s="77">
        <v>552223.49106999999</v>
      </c>
      <c r="C40" s="77">
        <v>568627.98909000005</v>
      </c>
      <c r="D40" s="76">
        <f t="shared" si="1"/>
        <v>102.97062661862036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801761.86935000005</v>
      </c>
      <c r="C42" s="75">
        <f>C43+C51</f>
        <v>700878.23872000002</v>
      </c>
      <c r="D42" s="75">
        <f t="shared" si="1"/>
        <v>87.417257606452665</v>
      </c>
      <c r="F42" s="111"/>
    </row>
    <row r="43" spans="1:6" ht="14.25" thickTop="1" thickBot="1" x14ac:dyDescent="0.25">
      <c r="A43" s="90" t="s">
        <v>178</v>
      </c>
      <c r="B43" s="75">
        <f>SUM(B44:B50)</f>
        <v>559965.64306000003</v>
      </c>
      <c r="C43" s="75">
        <f>SUM(C44:C50)</f>
        <v>542565.14477999997</v>
      </c>
      <c r="D43" s="75">
        <f t="shared" si="1"/>
        <v>96.892577518700449</v>
      </c>
      <c r="F43" s="111"/>
    </row>
    <row r="44" spans="1:6" ht="14.25" thickTop="1" thickBot="1" x14ac:dyDescent="0.25">
      <c r="A44" s="88" t="s">
        <v>179</v>
      </c>
      <c r="B44" s="77">
        <v>429375.14704999997</v>
      </c>
      <c r="C44" s="77">
        <v>418183.86683999997</v>
      </c>
      <c r="D44" s="76">
        <f t="shared" si="1"/>
        <v>97.393589198888407</v>
      </c>
      <c r="F44" s="107"/>
    </row>
    <row r="45" spans="1:6" ht="14.25" thickTop="1" thickBot="1" x14ac:dyDescent="0.25">
      <c r="A45" s="89" t="s">
        <v>266</v>
      </c>
      <c r="B45" s="77">
        <v>11863.365310000001</v>
      </c>
      <c r="C45" s="77">
        <v>22869.459009999999</v>
      </c>
      <c r="D45" s="76">
        <f t="shared" si="1"/>
        <v>192.77379067744477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13985.724</v>
      </c>
      <c r="C47" s="77">
        <v>8861.7060000000001</v>
      </c>
      <c r="D47" s="76">
        <f t="shared" si="1"/>
        <v>63.36251165831672</v>
      </c>
      <c r="F47" s="107"/>
    </row>
    <row r="48" spans="1:6" ht="14.25" thickTop="1" thickBot="1" x14ac:dyDescent="0.25">
      <c r="A48" s="89" t="s">
        <v>267</v>
      </c>
      <c r="B48" s="77">
        <v>91377.667000000001</v>
      </c>
      <c r="C48" s="77">
        <v>80111.235000000001</v>
      </c>
      <c r="D48" s="76">
        <f t="shared" si="1"/>
        <v>87.670475325223606</v>
      </c>
    </row>
    <row r="49" spans="1:4" ht="14.25" thickTop="1" thickBot="1" x14ac:dyDescent="0.25">
      <c r="A49" s="89" t="s">
        <v>303</v>
      </c>
      <c r="B49" s="77">
        <v>13363.7397</v>
      </c>
      <c r="C49" s="77">
        <v>12538.877930000001</v>
      </c>
      <c r="D49" s="76">
        <f t="shared" si="1"/>
        <v>93.827612715323994</v>
      </c>
    </row>
    <row r="50" spans="1:4" ht="27" thickTop="1" thickBot="1" x14ac:dyDescent="0.25">
      <c r="A50" s="89" t="s">
        <v>300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241796.22629000002</v>
      </c>
      <c r="C51" s="75">
        <f>SUM(C52:C55)</f>
        <v>158313.09393999999</v>
      </c>
      <c r="D51" s="75">
        <f t="shared" si="1"/>
        <v>65.473765397035621</v>
      </c>
    </row>
    <row r="52" spans="1:4" ht="17.25" customHeight="1" thickTop="1" thickBot="1" x14ac:dyDescent="0.25">
      <c r="A52" s="89" t="s">
        <v>326</v>
      </c>
      <c r="B52" s="77">
        <v>241796.22629000002</v>
      </c>
      <c r="C52" s="77">
        <v>158313.09393999999</v>
      </c>
      <c r="D52" s="76">
        <f t="shared" si="1"/>
        <v>65.473765397035621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301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2101659.8981699999</v>
      </c>
      <c r="C56" s="75">
        <f>C37+C43+C51</f>
        <v>2092630.7335600001</v>
      </c>
      <c r="D56" s="75">
        <f t="shared" si="1"/>
        <v>99.570379364526957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1" zoomScaleNormal="100" workbookViewId="0">
      <selection activeCell="D44" sqref="D44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Пекабеско АД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4851310.7513199998</v>
      </c>
      <c r="D11" s="75">
        <f>D12+D18+D19</f>
        <v>5355230.6740899999</v>
      </c>
      <c r="E11" s="75">
        <f>IF(C11&lt;=0,0,D11/C11*100)</f>
        <v>110.38729425099984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4782005.2390000001</v>
      </c>
      <c r="D12" s="76">
        <f>SUM(D13:D14)</f>
        <v>5277974.3140000002</v>
      </c>
      <c r="E12" s="76">
        <f t="shared" ref="E12:E49" si="0">IF(C12&lt;=0,0,D12/C12*100)</f>
        <v>110.3715711341152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4142599.0870000003</v>
      </c>
      <c r="D13" s="77">
        <v>4555674.2080000006</v>
      </c>
      <c r="E13" s="76">
        <f t="shared" si="0"/>
        <v>109.97139989472508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639406.152</v>
      </c>
      <c r="D14" s="77">
        <v>722300.10600000003</v>
      </c>
      <c r="E14" s="76">
        <f t="shared" si="0"/>
        <v>112.96420964057288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62776.99199000001</v>
      </c>
      <c r="D16" s="77">
        <v>58766.00561</v>
      </c>
      <c r="E16" s="76">
        <f t="shared" si="0"/>
        <v>93.610738181531644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58766.005610000015</v>
      </c>
      <c r="D17" s="77">
        <v>67309.381990000009</v>
      </c>
      <c r="E17" s="76">
        <f t="shared" si="0"/>
        <v>114.53795658105133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10669.522999999999</v>
      </c>
      <c r="D18" s="77">
        <v>9956.9265099999993</v>
      </c>
      <c r="E18" s="76">
        <f t="shared" si="0"/>
        <v>93.321196364635981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58635.989320000001</v>
      </c>
      <c r="D19" s="77">
        <v>67299.433579999997</v>
      </c>
      <c r="E19" s="76">
        <f t="shared" si="0"/>
        <v>114.77496049861141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4752285.4833800001</v>
      </c>
      <c r="D20" s="75">
        <f>SUM(D21:D31)</f>
        <v>5245278.5348699978</v>
      </c>
      <c r="E20" s="75">
        <f t="shared" si="0"/>
        <v>110.3738096798714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3033847.7746700002</v>
      </c>
      <c r="D21" s="77">
        <v>3407098.1090000002</v>
      </c>
      <c r="E21" s="76">
        <f t="shared" si="0"/>
        <v>112.30286955879319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1031281.74815</v>
      </c>
      <c r="D22" s="77">
        <v>1121335.6773700002</v>
      </c>
      <c r="E22" s="76">
        <f t="shared" si="0"/>
        <v>108.7322333961157</v>
      </c>
      <c r="G22" s="111"/>
    </row>
    <row r="23" spans="1:7" ht="27" thickTop="1" thickBot="1" x14ac:dyDescent="0.25">
      <c r="A23" s="74">
        <v>11</v>
      </c>
      <c r="B23" s="96" t="s">
        <v>274</v>
      </c>
      <c r="C23" s="77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105988.80403</v>
      </c>
      <c r="D24" s="77">
        <v>103557.48846000001</v>
      </c>
      <c r="E24" s="76">
        <f t="shared" si="0"/>
        <v>97.706063775083436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23404.830529999999</v>
      </c>
      <c r="D25" s="77">
        <v>25927.57764</v>
      </c>
      <c r="E25" s="76">
        <f t="shared" si="0"/>
        <v>110.77874546780579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320828.71500000003</v>
      </c>
      <c r="D26" s="77">
        <v>367250.049</v>
      </c>
      <c r="E26" s="76">
        <f t="shared" si="0"/>
        <v>114.46919550202979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113116.649</v>
      </c>
      <c r="D27" s="77">
        <v>109060.321</v>
      </c>
      <c r="E27" s="76">
        <f t="shared" si="0"/>
        <v>96.414030970807843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>
        <v>0</v>
      </c>
      <c r="D28" s="77">
        <v>89.201999999999998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41.607999999999997</v>
      </c>
      <c r="D29" s="77">
        <v>428.79740000000004</v>
      </c>
      <c r="E29" s="76">
        <f t="shared" si="0"/>
        <v>1030.5647952316865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123775.35400000001</v>
      </c>
      <c r="D31" s="77">
        <v>110531.31299999999</v>
      </c>
      <c r="E31" s="76">
        <f t="shared" si="0"/>
        <v>89.299936884042353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95014.281559999712</v>
      </c>
      <c r="D32" s="79">
        <f>D11-D20-D16+D17</f>
        <v>118495.51560000211</v>
      </c>
      <c r="E32" s="79">
        <f t="shared" si="0"/>
        <v>124.7133732471307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4331.12788</v>
      </c>
      <c r="D33" s="79">
        <f>D34+D35+D36</f>
        <v>3001.0934699999998</v>
      </c>
      <c r="E33" s="75">
        <f t="shared" si="0"/>
        <v>69.291268998503924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4331.12788</v>
      </c>
      <c r="D34" s="77">
        <v>3001.0934699999998</v>
      </c>
      <c r="E34" s="76">
        <f t="shared" si="0"/>
        <v>69.291268998503924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11442.45091</v>
      </c>
      <c r="D37" s="75">
        <f>D38+D39+D40</f>
        <v>6807.5449799999997</v>
      </c>
      <c r="E37" s="75">
        <f t="shared" si="0"/>
        <v>59.493766095606524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11442.45091</v>
      </c>
      <c r="D38" s="77">
        <v>6807.5449799999997</v>
      </c>
      <c r="E38" s="76">
        <f t="shared" si="0"/>
        <v>59.493766095606524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87902.958529999712</v>
      </c>
      <c r="D41" s="75">
        <f>D32+D33-D37</f>
        <v>114689.0640900021</v>
      </c>
      <c r="E41" s="75">
        <f t="shared" si="0"/>
        <v>130.47235952912865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>
        <v>0</v>
      </c>
      <c r="D42" s="77">
        <v>0</v>
      </c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87902.958529999712</v>
      </c>
      <c r="D43" s="75">
        <f>D41+D42</f>
        <v>114689.0640900021</v>
      </c>
      <c r="E43" s="75">
        <f t="shared" si="0"/>
        <v>130.47235952912865</v>
      </c>
    </row>
    <row r="44" spans="1:7" ht="14.25" thickTop="1" thickBot="1" x14ac:dyDescent="0.25">
      <c r="A44" s="74">
        <v>26</v>
      </c>
      <c r="B44" s="96" t="s">
        <v>5</v>
      </c>
      <c r="C44" s="77">
        <v>7079.491</v>
      </c>
      <c r="D44" s="77">
        <v>3772.21</v>
      </c>
      <c r="E44" s="76">
        <f t="shared" si="0"/>
        <v>53.283632961748239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80823.467529999718</v>
      </c>
      <c r="D45" s="75">
        <f>D43-D44</f>
        <v>110916.85409000209</v>
      </c>
      <c r="E45" s="75">
        <f t="shared" si="0"/>
        <v>137.23347621633832</v>
      </c>
    </row>
    <row r="46" spans="1:7" ht="14.25" thickTop="1" thickBot="1" x14ac:dyDescent="0.25">
      <c r="A46" s="74">
        <v>28</v>
      </c>
      <c r="B46" s="98" t="s">
        <v>6</v>
      </c>
      <c r="C46" s="77">
        <v>0</v>
      </c>
      <c r="D46" s="77">
        <v>0</v>
      </c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80823.467529999718</v>
      </c>
      <c r="D47" s="75">
        <f>D45-D46</f>
        <v>110916.85409000209</v>
      </c>
      <c r="E47" s="75">
        <f t="shared" si="0"/>
        <v>137.23347621633832</v>
      </c>
    </row>
    <row r="48" spans="1:7" ht="14.25" thickTop="1" thickBot="1" x14ac:dyDescent="0.25">
      <c r="A48" s="74">
        <v>30</v>
      </c>
      <c r="B48" s="95" t="s">
        <v>286</v>
      </c>
      <c r="C48" s="77">
        <v>0</v>
      </c>
      <c r="D48" s="77">
        <v>0</v>
      </c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80823.467529999718</v>
      </c>
      <c r="D49" s="75">
        <f>D45+D48</f>
        <v>110916.85409000209</v>
      </c>
      <c r="E49" s="75">
        <f t="shared" si="0"/>
        <v>137.23347621633832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/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Пекабеско АД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265635.37099999998</v>
      </c>
      <c r="C9" s="38">
        <f>C10+SUM(C12:C28)</f>
        <v>289195.75748000183</v>
      </c>
      <c r="D9" s="38">
        <f>IF(B9&lt;=0,0,C9/B9*100)</f>
        <v>108.86944626060429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80823.467999999993</v>
      </c>
      <c r="C10" s="34">
        <v>110916.85409000209</v>
      </c>
      <c r="D10" s="122">
        <f>IF(B10&lt;=0,0,C10/B10*100)</f>
        <v>137.23347541830563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113116.649</v>
      </c>
      <c r="C12" s="34">
        <v>109060.321</v>
      </c>
      <c r="D12" s="122">
        <f t="shared" ref="D12:D28" si="0">IF(B12&lt;=0,0,C12/B12*100)</f>
        <v>96.414030970807843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-18815.523000000001</v>
      </c>
      <c r="C14" s="34">
        <v>133124.32362000001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12990.308000000001</v>
      </c>
      <c r="C15" s="34">
        <v>-16436.760669999778</v>
      </c>
      <c r="D15" s="122">
        <f t="shared" si="0"/>
        <v>-126.5309542314145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0</v>
      </c>
      <c r="C18" s="34">
        <v>0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61884.413999999997</v>
      </c>
      <c r="C19" s="34">
        <v>-10973.069819999993</v>
      </c>
      <c r="D19" s="122">
        <f t="shared" si="0"/>
        <v>-17.731556478825176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5094.2240000000002</v>
      </c>
      <c r="C21" s="34">
        <v>-17433.522159999997</v>
      </c>
      <c r="D21" s="122">
        <f t="shared" si="0"/>
        <v>-342.22135029790593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0</v>
      </c>
      <c r="C22" s="34">
        <v>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10541.831</v>
      </c>
      <c r="C27" s="34">
        <v>-19062.388580000501</v>
      </c>
      <c r="D27" s="122">
        <f t="shared" si="0"/>
        <v>-180.82616369016446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-39485.059000000001</v>
      </c>
      <c r="C29" s="38">
        <f>SUM(C30:C38)</f>
        <v>-88535.72686000001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-39485.059000000001</v>
      </c>
      <c r="C30" s="34">
        <v>-88535.72686000001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0</v>
      </c>
      <c r="C33" s="34">
        <v>0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>
        <v>0</v>
      </c>
      <c r="C34" s="34">
        <v>0</v>
      </c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0</v>
      </c>
      <c r="C35" s="34">
        <v>0</v>
      </c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>
        <v>0</v>
      </c>
      <c r="C36" s="34">
        <v>0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0</v>
      </c>
      <c r="C37" s="34">
        <v>0</v>
      </c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-250488.4</v>
      </c>
      <c r="C39" s="38">
        <f>SUM(C40:C46)</f>
        <v>-72512.043650000036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-250465.6</v>
      </c>
      <c r="C41" s="34">
        <v>-72477.038650000031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-22.8</v>
      </c>
      <c r="C42" s="34">
        <v>-35.005000000000003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0</v>
      </c>
      <c r="C44" s="34">
        <v>0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-24338.088000000018</v>
      </c>
      <c r="C47" s="38">
        <f>C9+C29+C39</f>
        <v>128147.9869700018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43780.41</v>
      </c>
      <c r="C48" s="34">
        <v>19442.254780000003</v>
      </c>
      <c r="D48" s="122">
        <f t="shared" si="2"/>
        <v>44.408571733339187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19442.321999999986</v>
      </c>
      <c r="C49" s="38">
        <f>C47+C48</f>
        <v>147590.24175000179</v>
      </c>
      <c r="D49" s="38">
        <f t="shared" si="2"/>
        <v>759.11839002564557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/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Пекабеско АД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80608.147499999992</v>
      </c>
      <c r="C9" s="30">
        <v>0</v>
      </c>
      <c r="D9" s="30">
        <v>549009.03799999994</v>
      </c>
      <c r="E9" s="30">
        <v>578915.48199999996</v>
      </c>
      <c r="F9" s="30">
        <v>0</v>
      </c>
      <c r="G9" s="23">
        <f t="shared" ref="G9:G27" si="0">SUM(B9:F9)</f>
        <v>1208532.6675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80823.467999999993</v>
      </c>
      <c r="F14" s="31"/>
      <c r="G14" s="23">
        <f t="shared" si="0"/>
        <v>80823.467999999993</v>
      </c>
    </row>
    <row r="15" spans="1:7" x14ac:dyDescent="0.2">
      <c r="A15" s="19" t="s">
        <v>119</v>
      </c>
      <c r="B15" s="31"/>
      <c r="C15" s="31"/>
      <c r="D15" s="31"/>
      <c r="E15" s="31">
        <v>-107515.54399999999</v>
      </c>
      <c r="F15" s="31"/>
      <c r="G15" s="23">
        <f t="shared" si="0"/>
        <v>-107515.54399999999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>
        <v>118057.374</v>
      </c>
      <c r="E18" s="31"/>
      <c r="F18" s="31"/>
      <c r="G18" s="23">
        <f t="shared" si="0"/>
        <v>118057.374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80608.147499999992</v>
      </c>
      <c r="C28" s="26">
        <f t="shared" si="1"/>
        <v>0</v>
      </c>
      <c r="D28" s="26">
        <f t="shared" si="1"/>
        <v>667066.41199999989</v>
      </c>
      <c r="E28" s="26">
        <f t="shared" si="1"/>
        <v>552223.40599999996</v>
      </c>
      <c r="F28" s="26">
        <f t="shared" si="1"/>
        <v>0</v>
      </c>
      <c r="G28" s="26">
        <f t="shared" si="1"/>
        <v>1299897.9654999999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110916.85400000001</v>
      </c>
      <c r="F33" s="31"/>
      <c r="G33" s="25">
        <f t="shared" si="2"/>
        <v>110916.85400000001</v>
      </c>
    </row>
    <row r="34" spans="1:7" x14ac:dyDescent="0.2">
      <c r="A34" s="19" t="s">
        <v>119</v>
      </c>
      <c r="B34" s="31"/>
      <c r="C34" s="31"/>
      <c r="D34" s="31">
        <v>75449.967999999993</v>
      </c>
      <c r="E34" s="31">
        <v>-80823.467999999993</v>
      </c>
      <c r="F34" s="31"/>
      <c r="G34" s="25">
        <f t="shared" si="2"/>
        <v>-5373.5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>
        <v>-13688.888000000001</v>
      </c>
      <c r="F36" s="31"/>
      <c r="G36" s="25">
        <f t="shared" si="2"/>
        <v>-13688.888000000001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80608.147499999992</v>
      </c>
      <c r="C47" s="24">
        <f t="shared" si="3"/>
        <v>0</v>
      </c>
      <c r="D47" s="24">
        <f t="shared" si="3"/>
        <v>742516.37999999989</v>
      </c>
      <c r="E47" s="24">
        <f t="shared" si="3"/>
        <v>568627.90399999998</v>
      </c>
      <c r="F47" s="24">
        <f t="shared" si="3"/>
        <v>0</v>
      </c>
      <c r="G47" s="24">
        <f t="shared" si="3"/>
        <v>1391752.4314999999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Пекабеско АД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1034659.0003799999</v>
      </c>
      <c r="C8" s="130">
        <f>'Биланс на состојба'!C11</f>
        <v>1014134.40624</v>
      </c>
      <c r="D8" s="130">
        <f>'Биланс на состојба'!D11</f>
        <v>98.016293857931771</v>
      </c>
    </row>
    <row r="9" spans="1:4" ht="14.25" thickTop="1" thickBot="1" x14ac:dyDescent="0.25">
      <c r="A9" s="131" t="s">
        <v>189</v>
      </c>
      <c r="B9" s="132">
        <f>'Биланс на состојба'!B12</f>
        <v>743.56500000000005</v>
      </c>
      <c r="C9" s="132">
        <f>'Биланс на состојба'!C12</f>
        <v>325.08600000000001</v>
      </c>
      <c r="D9" s="130">
        <f>'Биланс на состојба'!D12</f>
        <v>43.719916886889507</v>
      </c>
    </row>
    <row r="10" spans="1:4" ht="14.25" thickTop="1" thickBot="1" x14ac:dyDescent="0.25">
      <c r="A10" s="129" t="s">
        <v>190</v>
      </c>
      <c r="B10" s="130">
        <f>'Биланс на состојба'!B13</f>
        <v>1004649.0603799999</v>
      </c>
      <c r="C10" s="130">
        <f>'Биланс на состојба'!C13</f>
        <v>989916.44524000003</v>
      </c>
      <c r="D10" s="130">
        <f>'Биланс на состојба'!D13</f>
        <v>98.533556072363481</v>
      </c>
    </row>
    <row r="11" spans="1:4" ht="14.25" thickTop="1" thickBot="1" x14ac:dyDescent="0.25">
      <c r="A11" s="133" t="s">
        <v>328</v>
      </c>
      <c r="B11" s="132">
        <f>'Биланс на состојба'!B14</f>
        <v>684444.02399999998</v>
      </c>
      <c r="C11" s="132">
        <f>'Биланс на состојба'!C14</f>
        <v>699794.19200000004</v>
      </c>
      <c r="D11" s="134">
        <f>'Биланс на состојба'!D14</f>
        <v>102.24272072832066</v>
      </c>
    </row>
    <row r="12" spans="1:4" ht="14.25" thickTop="1" thickBot="1" x14ac:dyDescent="0.25">
      <c r="A12" s="133" t="s">
        <v>329</v>
      </c>
      <c r="B12" s="132">
        <f>'Биланс на состојба'!B15</f>
        <v>320205.03638000001</v>
      </c>
      <c r="C12" s="132">
        <f>'Биланс на состојба'!C15</f>
        <v>285479.89824000001</v>
      </c>
      <c r="D12" s="134">
        <f>'Биланс на состојба'!D15</f>
        <v>89.155342922592169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4642.3549999999996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29266.375</v>
      </c>
      <c r="C16" s="130">
        <f>'Биланс на состојба'!C19</f>
        <v>23892.875</v>
      </c>
      <c r="D16" s="130">
        <f>'Биланс на состојба'!D19</f>
        <v>81.639338660835165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737.97500000000002</v>
      </c>
      <c r="C18" s="132">
        <f>'Биланс на состојба'!C21</f>
        <v>737.97500000000002</v>
      </c>
      <c r="D18" s="134">
        <f>'Биланс на состојба'!D21</f>
        <v>100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28528.400000000001</v>
      </c>
      <c r="C20" s="132">
        <f>'Биланс на состојба'!C23</f>
        <v>23154.9</v>
      </c>
      <c r="D20" s="134">
        <f>'Биланс на состојба'!D23</f>
        <v>81.164383561643831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1067000.8977900001</v>
      </c>
      <c r="C24" s="132">
        <f>'Биланс на состојба'!C27</f>
        <v>1078496.3273200002</v>
      </c>
      <c r="D24" s="130">
        <f>'Биланс на состојба'!D27</f>
        <v>101.07735893698025</v>
      </c>
    </row>
    <row r="25" spans="1:4" ht="14.25" thickTop="1" thickBot="1" x14ac:dyDescent="0.25">
      <c r="A25" s="131" t="s">
        <v>196</v>
      </c>
      <c r="B25" s="130">
        <f>'Биланс на состојба'!B28</f>
        <v>472171.09559000004</v>
      </c>
      <c r="C25" s="130">
        <f>'Биланс на состојба'!C28</f>
        <v>339046.77197</v>
      </c>
      <c r="D25" s="134">
        <f>'Биланс на состојба'!D28</f>
        <v>71.805914240969173</v>
      </c>
    </row>
    <row r="26" spans="1:4" ht="14.25" thickTop="1" thickBot="1" x14ac:dyDescent="0.25">
      <c r="A26" s="133" t="s">
        <v>197</v>
      </c>
      <c r="B26" s="132">
        <f>'Биланс на состојба'!B29</f>
        <v>353789.34730000002</v>
      </c>
      <c r="C26" s="132">
        <f>'Биланс на состојба'!C29</f>
        <v>353785.43820999988</v>
      </c>
      <c r="D26" s="134">
        <f>'Биланс на состојба'!D29</f>
        <v>99.998895079789719</v>
      </c>
    </row>
    <row r="27" spans="1:4" ht="14.25" thickTop="1" thickBot="1" x14ac:dyDescent="0.25">
      <c r="A27" s="133" t="s">
        <v>337</v>
      </c>
      <c r="B27" s="132">
        <f>'Биланс на состојба'!B30</f>
        <v>3042.19911</v>
      </c>
      <c r="C27" s="132">
        <f>'Биланс на состојба'!C30</f>
        <v>20392.372879999999</v>
      </c>
      <c r="D27" s="134">
        <f>'Биланс на состојба'!D30</f>
        <v>670.31683800604355</v>
      </c>
    </row>
    <row r="28" spans="1:4" ht="14.25" thickTop="1" thickBot="1" x14ac:dyDescent="0.25">
      <c r="A28" s="133" t="s">
        <v>198</v>
      </c>
      <c r="B28" s="132">
        <f>'Биланс на состојба'!B31</f>
        <v>207361.66500000001</v>
      </c>
      <c r="C28" s="132">
        <f>'Биланс на состојба'!C31</f>
        <v>207396.67</v>
      </c>
      <c r="D28" s="134">
        <f>'Биланс на состојба'!D31</f>
        <v>100.01688113374283</v>
      </c>
    </row>
    <row r="29" spans="1:4" ht="14.25" thickTop="1" thickBot="1" x14ac:dyDescent="0.25">
      <c r="A29" s="131" t="s">
        <v>199</v>
      </c>
      <c r="B29" s="132">
        <f>'Биланс на состојба'!B32</f>
        <v>19442.254780000014</v>
      </c>
      <c r="C29" s="132">
        <f>'Биланс на состојба'!C32</f>
        <v>147590.24226000012</v>
      </c>
      <c r="D29" s="134">
        <f>'Биланс на состојба'!D32</f>
        <v>759.12101723831029</v>
      </c>
    </row>
    <row r="30" spans="1:4" ht="14.25" thickTop="1" thickBot="1" x14ac:dyDescent="0.25">
      <c r="A30" s="131" t="s">
        <v>338</v>
      </c>
      <c r="B30" s="132">
        <f>'Биланс на состојба'!B33</f>
        <v>11194.33601000005</v>
      </c>
      <c r="C30" s="132">
        <f>'Биланс на состојба'!C33</f>
        <v>10284.832</v>
      </c>
      <c r="D30" s="134">
        <f>'Биланс на состојба'!D33</f>
        <v>91.875319722513439</v>
      </c>
    </row>
    <row r="31" spans="1:4" ht="14.25" thickTop="1" thickBot="1" x14ac:dyDescent="0.25">
      <c r="A31" s="137" t="s">
        <v>200</v>
      </c>
      <c r="B31" s="130">
        <f>'Биланс на состојба'!B34</f>
        <v>2101659.8981699999</v>
      </c>
      <c r="C31" s="130">
        <f>'Биланс на состојба'!C34</f>
        <v>2092630.7335600001</v>
      </c>
      <c r="D31" s="130">
        <f>'Биланс на состојба'!D34</f>
        <v>99.570379364526957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1299898.0288199999</v>
      </c>
      <c r="C34" s="130">
        <f>'Биланс на состојба'!C37</f>
        <v>1391752.4948400001</v>
      </c>
      <c r="D34" s="130">
        <f>'Биланс на состојба'!D37</f>
        <v>107.06628243012126</v>
      </c>
    </row>
    <row r="35" spans="1:4" ht="14.25" thickTop="1" thickBot="1" x14ac:dyDescent="0.25">
      <c r="A35" s="141" t="s">
        <v>339</v>
      </c>
      <c r="B35" s="132">
        <f>'Биланс на состојба'!B38</f>
        <v>96563.69</v>
      </c>
      <c r="C35" s="132">
        <f>'Биланс на состојба'!C38</f>
        <v>96563.69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651110.84774999996</v>
      </c>
      <c r="C36" s="132">
        <f>'Биланс на состојба'!C39</f>
        <v>726560.81574999995</v>
      </c>
      <c r="D36" s="134">
        <f>'Биланс на состојба'!D39</f>
        <v>111.58788373143027</v>
      </c>
    </row>
    <row r="37" spans="1:4" ht="14.25" thickTop="1" thickBot="1" x14ac:dyDescent="0.25">
      <c r="A37" s="131" t="s">
        <v>205</v>
      </c>
      <c r="B37" s="132">
        <f>'Биланс на состојба'!B40</f>
        <v>552223.49106999999</v>
      </c>
      <c r="C37" s="132">
        <f>'Биланс на состојба'!C40</f>
        <v>568627.98909000005</v>
      </c>
      <c r="D37" s="134">
        <f>'Биланс на состојба'!D40</f>
        <v>102.97062661862036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801761.86935000005</v>
      </c>
      <c r="C39" s="130">
        <f>'Биланс на состојба'!C42</f>
        <v>700878.23872000002</v>
      </c>
      <c r="D39" s="130">
        <f>'Биланс на состојба'!D42</f>
        <v>87.417257606452665</v>
      </c>
    </row>
    <row r="40" spans="1:4" ht="14.25" thickTop="1" thickBot="1" x14ac:dyDescent="0.25">
      <c r="A40" s="137" t="s">
        <v>208</v>
      </c>
      <c r="B40" s="130">
        <f>'Биланс на состојба'!B43</f>
        <v>559965.64306000003</v>
      </c>
      <c r="C40" s="130">
        <f>'Биланс на состојба'!C43</f>
        <v>542565.14477999997</v>
      </c>
      <c r="D40" s="130">
        <f>'Биланс на состојба'!D43</f>
        <v>96.892577518700449</v>
      </c>
    </row>
    <row r="41" spans="1:4" ht="14.25" thickTop="1" thickBot="1" x14ac:dyDescent="0.25">
      <c r="A41" s="131" t="s">
        <v>209</v>
      </c>
      <c r="B41" s="132">
        <f>'Биланс на состојба'!B44</f>
        <v>429375.14704999997</v>
      </c>
      <c r="C41" s="132">
        <f>'Биланс на состојба'!C44</f>
        <v>418183.86683999997</v>
      </c>
      <c r="D41" s="134">
        <f>'Биланс на состојба'!D44</f>
        <v>97.393589198888407</v>
      </c>
    </row>
    <row r="42" spans="1:4" ht="14.25" thickTop="1" thickBot="1" x14ac:dyDescent="0.25">
      <c r="A42" s="133" t="s">
        <v>210</v>
      </c>
      <c r="B42" s="132">
        <f>'Биланс на состојба'!B45</f>
        <v>11863.365310000001</v>
      </c>
      <c r="C42" s="132">
        <f>'Биланс на состојба'!C45</f>
        <v>22869.459009999999</v>
      </c>
      <c r="D42" s="134">
        <f>'Биланс на состојба'!D45</f>
        <v>192.77379067744477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13985.724</v>
      </c>
      <c r="C44" s="132">
        <f>'Биланс на состојба'!C47</f>
        <v>8861.7060000000001</v>
      </c>
      <c r="D44" s="134">
        <f>'Биланс на состојба'!D47</f>
        <v>63.36251165831672</v>
      </c>
    </row>
    <row r="45" spans="1:4" ht="14.25" thickTop="1" thickBot="1" x14ac:dyDescent="0.25">
      <c r="A45" s="133" t="s">
        <v>340</v>
      </c>
      <c r="B45" s="134">
        <f>'Биланс на состојба'!B48</f>
        <v>91377.667000000001</v>
      </c>
      <c r="C45" s="134">
        <f>'Биланс на состојба'!C48</f>
        <v>80111.235000000001</v>
      </c>
      <c r="D45" s="134">
        <f>'Биланс на состојба'!D48</f>
        <v>87.670475325223606</v>
      </c>
    </row>
    <row r="46" spans="1:4" ht="14.25" thickTop="1" thickBot="1" x14ac:dyDescent="0.25">
      <c r="A46" s="133" t="s">
        <v>341</v>
      </c>
      <c r="B46" s="132">
        <f>'Биланс на состојба'!B49</f>
        <v>13363.7397</v>
      </c>
      <c r="C46" s="132">
        <f>'Биланс на состојба'!C49</f>
        <v>12538.877930000001</v>
      </c>
      <c r="D46" s="134">
        <f>'Биланс на состојба'!D49</f>
        <v>93.827612715323994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241796.22629000002</v>
      </c>
      <c r="C48" s="130">
        <f>'Биланс на состојба'!C51</f>
        <v>158313.09393999999</v>
      </c>
      <c r="D48" s="130">
        <f>'Биланс на состојба'!D51</f>
        <v>65.473765397035621</v>
      </c>
    </row>
    <row r="49" spans="1:4" ht="14.25" thickTop="1" thickBot="1" x14ac:dyDescent="0.25">
      <c r="A49" s="133" t="s">
        <v>214</v>
      </c>
      <c r="B49" s="132">
        <f>'Биланс на состојба'!B52</f>
        <v>241796.22629000002</v>
      </c>
      <c r="C49" s="132">
        <f>'Биланс на состојба'!C52</f>
        <v>158313.09393999999</v>
      </c>
      <c r="D49" s="134">
        <f>'Биланс на состојба'!D52</f>
        <v>65.473765397035621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2101659.8981699999</v>
      </c>
      <c r="C53" s="130">
        <f>'Биланс на состојба'!C56</f>
        <v>2092630.7335600001</v>
      </c>
      <c r="D53" s="130">
        <f>'Биланс на состојба'!D56</f>
        <v>99.570379364526957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Пекабеско АД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4851310.7513199998</v>
      </c>
      <c r="D11" s="130">
        <f>'Биланс на успех - природа'!D11</f>
        <v>5355230.6740899999</v>
      </c>
      <c r="E11" s="130">
        <f>'Биланс на успех - природа'!E11</f>
        <v>110.38729425099984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4782005.2390000001</v>
      </c>
      <c r="D12" s="134">
        <f>'Биланс на успех - природа'!D12</f>
        <v>5277974.3140000002</v>
      </c>
      <c r="E12" s="134">
        <f>'Биланс на успех - природа'!E12</f>
        <v>110.3715711341152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4142599.0870000003</v>
      </c>
      <c r="D13" s="163">
        <f>'Биланс на успех - природа'!D13</f>
        <v>4555674.2080000006</v>
      </c>
      <c r="E13" s="134">
        <f>'Биланс на успех - природа'!E13</f>
        <v>109.97139989472508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639406.152</v>
      </c>
      <c r="D14" s="163">
        <f>'Биланс на успех - природа'!D14</f>
        <v>722300.10600000003</v>
      </c>
      <c r="E14" s="134">
        <f>'Биланс на успех - природа'!E14</f>
        <v>112.96420964057288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62776.99199000001</v>
      </c>
      <c r="D16" s="163">
        <f>'Биланс на успех - природа'!D16</f>
        <v>58766.00561</v>
      </c>
      <c r="E16" s="134">
        <f>'Биланс на успех - природа'!E16</f>
        <v>93.610738181531644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58766.005610000015</v>
      </c>
      <c r="D17" s="163">
        <f>'Биланс на успех - природа'!D17</f>
        <v>67309.381990000009</v>
      </c>
      <c r="E17" s="134">
        <f>'Биланс на успех - природа'!E17</f>
        <v>114.53795658105133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10669.522999999999</v>
      </c>
      <c r="D18" s="163">
        <f>'Биланс на успех - природа'!D18</f>
        <v>9956.9265099999993</v>
      </c>
      <c r="E18" s="134">
        <f>'Биланс на успех - природа'!E18</f>
        <v>93.321196364635981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58635.989320000001</v>
      </c>
      <c r="D19" s="163">
        <f>'Биланс на успех - природа'!D19</f>
        <v>67299.433579999997</v>
      </c>
      <c r="E19" s="134">
        <f>'Биланс на успех - природа'!E19</f>
        <v>114.77496049861141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4752285.4833800001</v>
      </c>
      <c r="D20" s="130">
        <f>'Биланс на успех - природа'!D20</f>
        <v>5245278.5348699978</v>
      </c>
      <c r="E20" s="130">
        <f>'Биланс на успех - природа'!E20</f>
        <v>110.3738096798714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3033847.7746700002</v>
      </c>
      <c r="D21" s="163">
        <f>'Биланс на успех - природа'!D21</f>
        <v>3407098.1090000002</v>
      </c>
      <c r="E21" s="134">
        <f>'Биланс на успех - природа'!E21</f>
        <v>112.30286955879319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1031281.74815</v>
      </c>
      <c r="D22" s="163">
        <f>'Биланс на успех - природа'!D22</f>
        <v>1121335.6773700002</v>
      </c>
      <c r="E22" s="134">
        <f>'Биланс на успех - природа'!E22</f>
        <v>108.7322333961157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105988.80403</v>
      </c>
      <c r="D24" s="163">
        <f>'Биланс на успех - природа'!D24</f>
        <v>103557.48846000001</v>
      </c>
      <c r="E24" s="134">
        <f>'Биланс на успех - природа'!E24</f>
        <v>97.706063775083436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23404.830529999999</v>
      </c>
      <c r="D25" s="163">
        <f>'Биланс на успех - природа'!D25</f>
        <v>25927.57764</v>
      </c>
      <c r="E25" s="134">
        <f>'Биланс на успех - природа'!E25</f>
        <v>110.77874546780579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320828.71500000003</v>
      </c>
      <c r="D26" s="163">
        <f>'Биланс на успех - природа'!D26</f>
        <v>367250.049</v>
      </c>
      <c r="E26" s="134">
        <f>'Биланс на успех - природа'!E26</f>
        <v>114.46919550202979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113116.649</v>
      </c>
      <c r="D27" s="163">
        <f>'Биланс на успех - природа'!D27</f>
        <v>109060.321</v>
      </c>
      <c r="E27" s="134">
        <f>'Биланс на успех - природа'!E27</f>
        <v>96.414030970807843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89.201999999999998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41.607999999999997</v>
      </c>
      <c r="D29" s="163">
        <f>'Биланс на успех - природа'!D29</f>
        <v>428.79740000000004</v>
      </c>
      <c r="E29" s="134">
        <f>'Биланс на успех - природа'!E29</f>
        <v>1030.5647952316865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123775.35400000001</v>
      </c>
      <c r="D31" s="163">
        <f>'Биланс на успех - природа'!D31</f>
        <v>110531.31299999999</v>
      </c>
      <c r="E31" s="134">
        <f>'Биланс на успех - природа'!E31</f>
        <v>89.299936884042353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95014.281559999712</v>
      </c>
      <c r="D32" s="167">
        <f>'Биланс на успех - природа'!D32</f>
        <v>118495.51560000211</v>
      </c>
      <c r="E32" s="167">
        <f>'Биланс на успех - природа'!E32</f>
        <v>124.7133732471307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4331.12788</v>
      </c>
      <c r="D33" s="167">
        <f>'Биланс на успех - природа'!D33</f>
        <v>3001.0934699999998</v>
      </c>
      <c r="E33" s="130">
        <f>'Биланс на успех - природа'!E33</f>
        <v>69.291268998503924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4331.12788</v>
      </c>
      <c r="D34" s="163">
        <f>'Биланс на успех - природа'!D34</f>
        <v>3001.0934699999998</v>
      </c>
      <c r="E34" s="134">
        <f>'Биланс на успех - природа'!E34</f>
        <v>69.291268998503924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11442.45091</v>
      </c>
      <c r="D37" s="130">
        <f>'Биланс на успех - природа'!D37</f>
        <v>6807.5449799999997</v>
      </c>
      <c r="E37" s="130">
        <f>'Биланс на успех - природа'!E37</f>
        <v>59.493766095606524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11442.45091</v>
      </c>
      <c r="D38" s="163">
        <f>'Биланс на успех - природа'!D38</f>
        <v>6807.5449799999997</v>
      </c>
      <c r="E38" s="134">
        <f>'Биланс на успех - природа'!E38</f>
        <v>59.493766095606524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87902.958529999712</v>
      </c>
      <c r="D41" s="130">
        <f>'Биланс на успех - природа'!D41</f>
        <v>114689.0640900021</v>
      </c>
      <c r="E41" s="130">
        <f>'Биланс на успех - природа'!E41</f>
        <v>130.47235952912865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87902.958529999712</v>
      </c>
      <c r="D43" s="130">
        <f>'Биланс на успех - природа'!D43</f>
        <v>114689.0640900021</v>
      </c>
      <c r="E43" s="130">
        <f>'Биланс на успех - природа'!E43</f>
        <v>130.47235952912865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7079.491</v>
      </c>
      <c r="D44" s="163">
        <f>'Биланс на успех - природа'!D44</f>
        <v>3772.21</v>
      </c>
      <c r="E44" s="134">
        <f>'Биланс на успех - природа'!E44</f>
        <v>53.283632961748239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80823.467529999718</v>
      </c>
      <c r="D45" s="130">
        <f>'Биланс на успех - природа'!D45</f>
        <v>110916.85409000209</v>
      </c>
      <c r="E45" s="130">
        <f>'Биланс на успех - природа'!E45</f>
        <v>137.23347621633832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80823.467529999718</v>
      </c>
      <c r="D47" s="130">
        <f>'Биланс на успех - природа'!D47</f>
        <v>110916.85409000209</v>
      </c>
      <c r="E47" s="130">
        <f>'Биланс на успех - природа'!E47</f>
        <v>137.23347621633832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80823.467529999718</v>
      </c>
      <c r="D49" s="130">
        <f>'Биланс на успех - природа'!D49</f>
        <v>110916.85409000209</v>
      </c>
      <c r="E49" s="130">
        <f>'Биланс на успех - природа'!E49</f>
        <v>137.23347621633832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Пекабеско АД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265635.37099999998</v>
      </c>
      <c r="C8" s="178">
        <f>'Паричен тек'!C9</f>
        <v>289195.75748000183</v>
      </c>
      <c r="D8" s="178">
        <f>'Паричен тек'!D9</f>
        <v>108.86944626060429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80823.467999999993</v>
      </c>
      <c r="C9" s="180">
        <f>'Паричен тек'!C10</f>
        <v>110916.85409000209</v>
      </c>
      <c r="D9" s="180">
        <f>'Паричен тек'!D10</f>
        <v>137.23347541830563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113116.649</v>
      </c>
      <c r="C11" s="182">
        <f>'Паричен тек'!C12</f>
        <v>109060.321</v>
      </c>
      <c r="D11" s="182">
        <f>'Паричен тек'!D12</f>
        <v>96.414030970807843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-18815.523000000001</v>
      </c>
      <c r="C13" s="182">
        <f>'Паричен тек'!C14</f>
        <v>133124.32362000001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12990.308000000001</v>
      </c>
      <c r="C14" s="182">
        <f>'Паричен тек'!C15</f>
        <v>-16436.760669999778</v>
      </c>
      <c r="D14" s="182">
        <f>'Паричен тек'!D15</f>
        <v>-126.5309542314145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61884.413999999997</v>
      </c>
      <c r="C18" s="182">
        <f>'Паричен тек'!C19</f>
        <v>-10973.069819999993</v>
      </c>
      <c r="D18" s="182">
        <f>'Паричен тек'!D19</f>
        <v>-17.731556478825176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5094.2240000000002</v>
      </c>
      <c r="C20" s="182">
        <f>'Паричен тек'!C21</f>
        <v>-17433.522159999997</v>
      </c>
      <c r="D20" s="182">
        <f>'Паричен тек'!D21</f>
        <v>-342.22135029790593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10541.831</v>
      </c>
      <c r="C26" s="182">
        <f>'Паричен тек'!C27</f>
        <v>-19062.388580000501</v>
      </c>
      <c r="D26" s="182">
        <f>'Паричен тек'!D27</f>
        <v>-180.82616369016446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-39485.059000000001</v>
      </c>
      <c r="C28" s="178">
        <f>'Паричен тек'!C29</f>
        <v>-88535.72686000001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-39485.059000000001</v>
      </c>
      <c r="C29" s="182">
        <f>'Паричен тек'!C30</f>
        <v>-88535.72686000001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-250488.4</v>
      </c>
      <c r="C38" s="178">
        <f>'Паричен тек'!C39</f>
        <v>-72512.043650000036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-250465.6</v>
      </c>
      <c r="C40" s="182">
        <f>'Паричен тек'!C41</f>
        <v>-72477.038650000031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-22.8</v>
      </c>
      <c r="C41" s="182">
        <f>'Паричен тек'!C42</f>
        <v>-35.005000000000003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-24338.088000000018</v>
      </c>
      <c r="C46" s="178">
        <f>'Паричен тек'!C47</f>
        <v>128147.9869700018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43780.41</v>
      </c>
      <c r="C47" s="182">
        <f>'Паричен тек'!C48</f>
        <v>19442.254780000003</v>
      </c>
      <c r="D47" s="182">
        <f>'Паричен тек'!D48</f>
        <v>44.408571733339187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19442.321999999986</v>
      </c>
      <c r="C48" s="178">
        <f>'Паричен тек'!C49</f>
        <v>147590.24175000179</v>
      </c>
      <c r="D48" s="178">
        <f>'Паричен тек'!D49</f>
        <v>759.11839002564557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Пекабеско АД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80608.147499999992</v>
      </c>
      <c r="C7" s="192">
        <f>Капитал!C9</f>
        <v>0</v>
      </c>
      <c r="D7" s="192">
        <f>Капитал!D9</f>
        <v>549009.03799999994</v>
      </c>
      <c r="E7" s="192">
        <f>Капитал!E9</f>
        <v>578915.48199999996</v>
      </c>
      <c r="F7" s="192">
        <f>Капитал!F9</f>
        <v>0</v>
      </c>
      <c r="G7" s="193">
        <f>Капитал!G9</f>
        <v>1208532.6675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80823.467999999993</v>
      </c>
      <c r="F12" s="195">
        <f>Капитал!F14</f>
        <v>0</v>
      </c>
      <c r="G12" s="193">
        <f>Капитал!G14</f>
        <v>80823.467999999993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-107515.54399999999</v>
      </c>
      <c r="F13" s="195">
        <f>Капитал!F15</f>
        <v>0</v>
      </c>
      <c r="G13" s="193">
        <f>Капитал!G15</f>
        <v>-107515.54399999999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118057.374</v>
      </c>
      <c r="E16" s="195">
        <f>Капитал!E18</f>
        <v>0</v>
      </c>
      <c r="F16" s="195">
        <f>Капитал!F18</f>
        <v>0</v>
      </c>
      <c r="G16" s="193">
        <f>Капитал!G18</f>
        <v>118057.374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80608.147499999992</v>
      </c>
      <c r="C26" s="199">
        <f>Капитал!C28</f>
        <v>0</v>
      </c>
      <c r="D26" s="199">
        <f>Капитал!D28</f>
        <v>667066.41199999989</v>
      </c>
      <c r="E26" s="199">
        <f>Капитал!E28</f>
        <v>552223.40599999996</v>
      </c>
      <c r="F26" s="199">
        <f>Капитал!F28</f>
        <v>0</v>
      </c>
      <c r="G26" s="199">
        <f>Капитал!G28</f>
        <v>1299897.9654999999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110916.85400000001</v>
      </c>
      <c r="F31" s="195">
        <f>Капитал!F33</f>
        <v>0</v>
      </c>
      <c r="G31" s="201">
        <f>Капитал!G33</f>
        <v>110916.85400000001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75449.967999999993</v>
      </c>
      <c r="E32" s="195">
        <f>Капитал!E34</f>
        <v>-80823.467999999993</v>
      </c>
      <c r="F32" s="195">
        <f>Капитал!F34</f>
        <v>0</v>
      </c>
      <c r="G32" s="201">
        <f>Капитал!G34</f>
        <v>-5373.5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-13688.888000000001</v>
      </c>
      <c r="F34" s="195">
        <f>Капитал!F36</f>
        <v>0</v>
      </c>
      <c r="G34" s="201">
        <f>Капитал!G36</f>
        <v>-13688.888000000001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80608.147499999992</v>
      </c>
      <c r="C45" s="199">
        <f>Капитал!C47</f>
        <v>0</v>
      </c>
      <c r="D45" s="199">
        <f>Капитал!D47</f>
        <v>742516.37999999989</v>
      </c>
      <c r="E45" s="199">
        <f>Капитал!E47</f>
        <v>568627.90399999998</v>
      </c>
      <c r="F45" s="199">
        <f>Капитал!F47</f>
        <v>0</v>
      </c>
      <c r="G45" s="199">
        <f>Капитал!G47</f>
        <v>1391752.4314999999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Karkinski</cp:lastModifiedBy>
  <cp:lastPrinted>2014-03-28T14:30:06Z</cp:lastPrinted>
  <dcterms:created xsi:type="dcterms:W3CDTF">2008-02-12T15:15:13Z</dcterms:created>
  <dcterms:modified xsi:type="dcterms:W3CDTF">2023-03-09T09:51:29Z</dcterms:modified>
</cp:coreProperties>
</file>