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\Desktop\BERZA 2023\"/>
    </mc:Choice>
  </mc:AlternateContent>
  <workbookProtection workbookPassword="B44F" lockStructure="1"/>
  <bookViews>
    <workbookView xWindow="0" yWindow="0" windowWidth="24000" windowHeight="9630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B29" i="7" l="1"/>
  <c r="B9" i="7"/>
  <c r="B47" i="7" s="1"/>
  <c r="B49" i="7" s="1"/>
  <c r="C39" i="7" l="1"/>
  <c r="C9" i="7" l="1"/>
  <c r="F28" i="12" l="1"/>
  <c r="E28" i="12"/>
  <c r="D28" i="12"/>
  <c r="C28" i="12"/>
  <c r="B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28" i="12" l="1"/>
  <c r="B51" i="25"/>
  <c r="B43" i="25"/>
  <c r="B42" i="25" s="1"/>
  <c r="B37" i="25"/>
  <c r="B56" i="25" s="1"/>
  <c r="B27" i="25"/>
  <c r="B19" i="25"/>
  <c r="B13" i="25"/>
  <c r="B11" i="25"/>
  <c r="B34" i="25" s="1"/>
  <c r="C37" i="22" l="1"/>
  <c r="C33" i="22"/>
  <c r="C20" i="22"/>
  <c r="C12" i="22"/>
  <c r="C11" i="22" s="1"/>
  <c r="C32" i="22" s="1"/>
  <c r="C41" i="22" s="1"/>
  <c r="C43" i="22" s="1"/>
  <c r="C45" i="22" s="1"/>
  <c r="C47" i="22" s="1"/>
  <c r="C13" i="25" l="1"/>
  <c r="C19" i="25"/>
  <c r="C27" i="25"/>
  <c r="C37" i="25"/>
  <c r="C43" i="25"/>
  <c r="C42" i="25" s="1"/>
  <c r="C51" i="25"/>
  <c r="C11" i="25" l="1"/>
  <c r="C34" i="25"/>
  <c r="C56" i="25"/>
  <c r="C49" i="22"/>
  <c r="C29" i="7" l="1"/>
  <c r="D12" i="22" l="1"/>
  <c r="D11" i="22" s="1"/>
  <c r="D20" i="22" l="1"/>
  <c r="D33" i="22"/>
  <c r="D37" i="22"/>
  <c r="D32" i="22" l="1"/>
  <c r="D41" i="22" s="1"/>
  <c r="D43" i="22" s="1"/>
  <c r="D45" i="22" s="1"/>
  <c r="B3" i="12"/>
  <c r="D47" i="22" l="1"/>
  <c r="D49" i="22"/>
  <c r="F44" i="13" l="1"/>
  <c r="E44" i="13"/>
  <c r="D44" i="13"/>
  <c r="C44" i="13"/>
  <c r="B44" i="13"/>
  <c r="F43" i="13"/>
  <c r="E43" i="13"/>
  <c r="D43" i="13"/>
  <c r="C43" i="13"/>
  <c r="B43" i="13"/>
  <c r="F42" i="13"/>
  <c r="E42" i="13"/>
  <c r="D42" i="13"/>
  <c r="C42" i="13"/>
  <c r="B42" i="13"/>
  <c r="F41" i="13"/>
  <c r="E41" i="13"/>
  <c r="D41" i="13"/>
  <c r="C41" i="13"/>
  <c r="B41" i="13"/>
  <c r="F40" i="13"/>
  <c r="E40" i="13"/>
  <c r="D40" i="13"/>
  <c r="C40" i="13"/>
  <c r="B40" i="13"/>
  <c r="F39" i="13"/>
  <c r="E39" i="13"/>
  <c r="D39" i="13"/>
  <c r="C39" i="13"/>
  <c r="B39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5" i="13"/>
  <c r="E25" i="13"/>
  <c r="D25" i="13"/>
  <c r="C25" i="13"/>
  <c r="B25" i="13"/>
  <c r="F24" i="13"/>
  <c r="E24" i="13"/>
  <c r="D24" i="13"/>
  <c r="C24" i="13"/>
  <c r="B24" i="13"/>
  <c r="G23" i="13"/>
  <c r="F23" i="13"/>
  <c r="E23" i="13"/>
  <c r="D23" i="13"/>
  <c r="C23" i="13"/>
  <c r="B23" i="13"/>
  <c r="F22" i="13"/>
  <c r="E22" i="13"/>
  <c r="D22" i="13"/>
  <c r="C22" i="13"/>
  <c r="B22" i="13"/>
  <c r="G21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8" i="13"/>
  <c r="E8" i="13"/>
  <c r="D8" i="13"/>
  <c r="C8" i="13"/>
  <c r="B8" i="13"/>
  <c r="F7" i="13"/>
  <c r="E7" i="13"/>
  <c r="D7" i="13"/>
  <c r="C7" i="13"/>
  <c r="B7" i="13"/>
  <c r="F2" i="13"/>
  <c r="B2" i="13"/>
  <c r="F1" i="13"/>
  <c r="B1" i="13"/>
  <c r="C47" i="6"/>
  <c r="B47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D10" i="6"/>
  <c r="C10" i="6"/>
  <c r="B10" i="6"/>
  <c r="C9" i="6"/>
  <c r="B9" i="6"/>
  <c r="B4" i="6"/>
  <c r="D3" i="6"/>
  <c r="B3" i="6"/>
  <c r="B2" i="6"/>
  <c r="D48" i="20"/>
  <c r="C48" i="20"/>
  <c r="D46" i="20"/>
  <c r="C46" i="20"/>
  <c r="D44" i="20"/>
  <c r="C44" i="20"/>
  <c r="D42" i="20"/>
  <c r="C42" i="20"/>
  <c r="D40" i="20"/>
  <c r="C40" i="20"/>
  <c r="D39" i="20"/>
  <c r="C39" i="20"/>
  <c r="D38" i="20"/>
  <c r="C38" i="20"/>
  <c r="D36" i="20"/>
  <c r="C36" i="20"/>
  <c r="D35" i="20"/>
  <c r="C35" i="20"/>
  <c r="D34" i="20"/>
  <c r="C34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19" i="20"/>
  <c r="C19" i="20"/>
  <c r="D18" i="20"/>
  <c r="C18" i="20"/>
  <c r="D17" i="20"/>
  <c r="C17" i="20"/>
  <c r="D16" i="20"/>
  <c r="C16" i="20"/>
  <c r="E15" i="20"/>
  <c r="D15" i="20"/>
  <c r="C15" i="20"/>
  <c r="D14" i="20"/>
  <c r="C14" i="20"/>
  <c r="D13" i="20"/>
  <c r="C13" i="20"/>
  <c r="C4" i="20"/>
  <c r="E3" i="20"/>
  <c r="C3" i="20"/>
  <c r="C2" i="20"/>
  <c r="C54" i="24"/>
  <c r="B54" i="24"/>
  <c r="C52" i="24"/>
  <c r="B52" i="24"/>
  <c r="C51" i="24"/>
  <c r="B51" i="24"/>
  <c r="C50" i="24"/>
  <c r="B50" i="24"/>
  <c r="C49" i="24"/>
  <c r="B49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38" i="24"/>
  <c r="B38" i="24"/>
  <c r="C37" i="24"/>
  <c r="B37" i="24"/>
  <c r="C36" i="24"/>
  <c r="B36" i="24"/>
  <c r="C35" i="24"/>
  <c r="B35" i="24"/>
  <c r="C32" i="24"/>
  <c r="B32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5" i="24"/>
  <c r="B15" i="24"/>
  <c r="C14" i="24"/>
  <c r="B14" i="24"/>
  <c r="C13" i="24"/>
  <c r="B13" i="24"/>
  <c r="C12" i="24"/>
  <c r="B12" i="24"/>
  <c r="C11" i="24"/>
  <c r="B11" i="24"/>
  <c r="C9" i="24"/>
  <c r="B9" i="24"/>
  <c r="B3" i="24"/>
  <c r="D2" i="24"/>
  <c r="B2" i="24"/>
  <c r="B1" i="24"/>
  <c r="G46" i="12"/>
  <c r="G44" i="13" s="1"/>
  <c r="G45" i="12"/>
  <c r="G43" i="13" s="1"/>
  <c r="G44" i="12"/>
  <c r="G42" i="13" s="1"/>
  <c r="G43" i="12"/>
  <c r="G41" i="13" s="1"/>
  <c r="G42" i="12"/>
  <c r="G40" i="13" s="1"/>
  <c r="G41" i="12"/>
  <c r="G39" i="13" s="1"/>
  <c r="G40" i="12"/>
  <c r="G38" i="13" s="1"/>
  <c r="G39" i="12"/>
  <c r="G37" i="13" s="1"/>
  <c r="G38" i="12"/>
  <c r="G36" i="13" s="1"/>
  <c r="G37" i="12"/>
  <c r="G35" i="13" s="1"/>
  <c r="G36" i="12"/>
  <c r="G34" i="13" s="1"/>
  <c r="G35" i="12"/>
  <c r="G33" i="13" s="1"/>
  <c r="G34" i="12"/>
  <c r="G32" i="13" s="1"/>
  <c r="G33" i="12"/>
  <c r="G31" i="13" s="1"/>
  <c r="G32" i="12"/>
  <c r="G30" i="13" s="1"/>
  <c r="G31" i="12"/>
  <c r="G29" i="13" s="1"/>
  <c r="G30" i="12"/>
  <c r="G28" i="13" s="1"/>
  <c r="G29" i="12"/>
  <c r="G27" i="13" s="1"/>
  <c r="F47" i="12"/>
  <c r="F45" i="13" s="1"/>
  <c r="E26" i="13"/>
  <c r="D26" i="13"/>
  <c r="C26" i="13"/>
  <c r="B26" i="13"/>
  <c r="G25" i="13"/>
  <c r="G24" i="13"/>
  <c r="G22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B4" i="12"/>
  <c r="B2" i="12"/>
  <c r="B1" i="12"/>
  <c r="D48" i="7"/>
  <c r="D47" i="6" s="1"/>
  <c r="D46" i="7"/>
  <c r="D45" i="6" s="1"/>
  <c r="D45" i="7"/>
  <c r="D44" i="6" s="1"/>
  <c r="D44" i="7"/>
  <c r="D43" i="6" s="1"/>
  <c r="D43" i="7"/>
  <c r="D42" i="6" s="1"/>
  <c r="D42" i="7"/>
  <c r="D41" i="6" s="1"/>
  <c r="D41" i="7"/>
  <c r="D40" i="6" s="1"/>
  <c r="D40" i="7"/>
  <c r="D39" i="6" s="1"/>
  <c r="C38" i="6"/>
  <c r="B38" i="6"/>
  <c r="D38" i="7"/>
  <c r="D37" i="6" s="1"/>
  <c r="D37" i="7"/>
  <c r="D36" i="6" s="1"/>
  <c r="D36" i="7"/>
  <c r="D35" i="6" s="1"/>
  <c r="D35" i="7"/>
  <c r="D34" i="6" s="1"/>
  <c r="D34" i="7"/>
  <c r="D33" i="6" s="1"/>
  <c r="D33" i="7"/>
  <c r="D32" i="6" s="1"/>
  <c r="D32" i="7"/>
  <c r="D31" i="6" s="1"/>
  <c r="D31" i="7"/>
  <c r="D30" i="6" s="1"/>
  <c r="D30" i="7"/>
  <c r="D29" i="6" s="1"/>
  <c r="B28" i="6"/>
  <c r="D28" i="7"/>
  <c r="D27" i="6" s="1"/>
  <c r="D27" i="7"/>
  <c r="D26" i="6" s="1"/>
  <c r="D26" i="7"/>
  <c r="D25" i="6" s="1"/>
  <c r="D25" i="7"/>
  <c r="D24" i="6" s="1"/>
  <c r="D24" i="7"/>
  <c r="D23" i="6" s="1"/>
  <c r="D23" i="7"/>
  <c r="D22" i="6" s="1"/>
  <c r="D22" i="7"/>
  <c r="D21" i="6" s="1"/>
  <c r="D21" i="7"/>
  <c r="D20" i="6" s="1"/>
  <c r="D20" i="7"/>
  <c r="D19" i="6" s="1"/>
  <c r="D19" i="7"/>
  <c r="D18" i="6" s="1"/>
  <c r="D18" i="7"/>
  <c r="D17" i="6" s="1"/>
  <c r="D17" i="7"/>
  <c r="D16" i="6" s="1"/>
  <c r="D16" i="7"/>
  <c r="D15" i="6" s="1"/>
  <c r="D15" i="7"/>
  <c r="D14" i="6" s="1"/>
  <c r="D14" i="7"/>
  <c r="D13" i="6" s="1"/>
  <c r="D13" i="7"/>
  <c r="D12" i="6" s="1"/>
  <c r="D12" i="7"/>
  <c r="D11" i="6" s="1"/>
  <c r="D10" i="7"/>
  <c r="D9" i="6" s="1"/>
  <c r="B8" i="6"/>
  <c r="B4" i="7"/>
  <c r="B3" i="7"/>
  <c r="B2" i="7"/>
  <c r="B1" i="7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4" i="22"/>
  <c r="C3" i="22"/>
  <c r="C2" i="22"/>
  <c r="C1" i="22"/>
  <c r="D57" i="25"/>
  <c r="D54" i="24" s="1"/>
  <c r="D55" i="25"/>
  <c r="D52" i="24" s="1"/>
  <c r="D54" i="25"/>
  <c r="D51" i="24" s="1"/>
  <c r="D53" i="25"/>
  <c r="D50" i="24" s="1"/>
  <c r="D52" i="25"/>
  <c r="D49" i="24" s="1"/>
  <c r="D51" i="25"/>
  <c r="D48" i="24" s="1"/>
  <c r="C48" i="24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B40" i="24"/>
  <c r="D41" i="25"/>
  <c r="D38" i="24" s="1"/>
  <c r="D40" i="25"/>
  <c r="D37" i="24" s="1"/>
  <c r="D39" i="25"/>
  <c r="D36" i="24" s="1"/>
  <c r="D38" i="25"/>
  <c r="D35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B16" i="24"/>
  <c r="D18" i="25"/>
  <c r="D15" i="24" s="1"/>
  <c r="D17" i="25"/>
  <c r="D14" i="24" s="1"/>
  <c r="D16" i="25"/>
  <c r="D13" i="24" s="1"/>
  <c r="D15" i="25"/>
  <c r="D12" i="24" s="1"/>
  <c r="D14" i="25"/>
  <c r="D11" i="24" s="1"/>
  <c r="B10" i="24"/>
  <c r="D12" i="25"/>
  <c r="D9" i="24" s="1"/>
  <c r="B4" i="25"/>
  <c r="B3" i="25"/>
  <c r="B2" i="25"/>
  <c r="B1" i="25"/>
  <c r="G12" i="13" l="1"/>
  <c r="C31" i="24"/>
  <c r="F26" i="13"/>
  <c r="C8" i="6"/>
  <c r="C47" i="7"/>
  <c r="C28" i="6"/>
  <c r="E37" i="22"/>
  <c r="E37" i="20" s="1"/>
  <c r="D19" i="25"/>
  <c r="D16" i="24" s="1"/>
  <c r="D43" i="25"/>
  <c r="D40" i="24" s="1"/>
  <c r="E11" i="22"/>
  <c r="E11" i="20" s="1"/>
  <c r="B47" i="12"/>
  <c r="B45" i="13" s="1"/>
  <c r="B8" i="24"/>
  <c r="D39" i="7"/>
  <c r="D38" i="6" s="1"/>
  <c r="C47" i="12"/>
  <c r="C45" i="13" s="1"/>
  <c r="D47" i="12"/>
  <c r="D45" i="13" s="1"/>
  <c r="C39" i="24"/>
  <c r="C40" i="24"/>
  <c r="C34" i="24"/>
  <c r="D13" i="25"/>
  <c r="D10" i="24" s="1"/>
  <c r="C10" i="24"/>
  <c r="D29" i="7"/>
  <c r="D28" i="6" s="1"/>
  <c r="E20" i="22"/>
  <c r="E20" i="20" s="1"/>
  <c r="E33" i="22"/>
  <c r="E33" i="20" s="1"/>
  <c r="E47" i="12"/>
  <c r="E45" i="13" s="1"/>
  <c r="D9" i="7"/>
  <c r="D8" i="6" s="1"/>
  <c r="C12" i="20"/>
  <c r="E12" i="22"/>
  <c r="E12" i="20" s="1"/>
  <c r="C37" i="20"/>
  <c r="C20" i="20"/>
  <c r="C11" i="20"/>
  <c r="D37" i="25"/>
  <c r="D34" i="24" s="1"/>
  <c r="D27" i="25"/>
  <c r="D24" i="24" s="1"/>
  <c r="C8" i="24" l="1"/>
  <c r="B31" i="24"/>
  <c r="D11" i="25"/>
  <c r="D8" i="24" s="1"/>
  <c r="D41" i="20"/>
  <c r="D11" i="20"/>
  <c r="C53" i="24"/>
  <c r="C46" i="6"/>
  <c r="C49" i="7"/>
  <c r="C48" i="6" s="1"/>
  <c r="G47" i="12"/>
  <c r="G45" i="13" s="1"/>
  <c r="G26" i="13"/>
  <c r="D47" i="7"/>
  <c r="D46" i="6" s="1"/>
  <c r="B46" i="6"/>
  <c r="C32" i="20"/>
  <c r="B39" i="24"/>
  <c r="D42" i="25"/>
  <c r="D39" i="24" s="1"/>
  <c r="B53" i="24"/>
  <c r="D34" i="25" l="1"/>
  <c r="D31" i="24" s="1"/>
  <c r="E32" i="22"/>
  <c r="E32" i="20" s="1"/>
  <c r="D32" i="20"/>
  <c r="D56" i="25"/>
  <c r="D53" i="24" s="1"/>
  <c r="B48" i="6"/>
  <c r="D49" i="7"/>
  <c r="D48" i="6" s="1"/>
  <c r="C41" i="20"/>
  <c r="E41" i="22"/>
  <c r="E41" i="20" s="1"/>
  <c r="D43" i="20" l="1"/>
  <c r="D47" i="20"/>
  <c r="D49" i="20"/>
  <c r="D45" i="20"/>
  <c r="E43" i="22"/>
  <c r="E43" i="20" s="1"/>
  <c r="C43" i="20"/>
  <c r="C45" i="20" l="1"/>
  <c r="E45" i="22"/>
  <c r="E45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<sst xmlns="http://schemas.openxmlformats.org/spreadsheetml/2006/main" count="475" uniqueCount="380">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</sst>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6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1" fillId="5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B4" zoomScale="110" zoomScaleNormal="110" workbookViewId="0">
      <selection activeCell="C23" sqref="C23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31"/>
      <c r="B1" s="232"/>
      <c r="C1" s="232"/>
      <c r="D1" s="232"/>
      <c r="E1" s="232"/>
      <c r="F1" s="232"/>
      <c r="G1" s="232"/>
      <c r="H1" s="233"/>
      <c r="I1" s="234"/>
      <c r="J1" s="234"/>
      <c r="K1" s="234"/>
      <c r="L1" s="234"/>
      <c r="M1" s="234"/>
      <c r="N1" s="234"/>
      <c r="O1" s="234"/>
      <c r="P1" s="234"/>
      <c r="Q1" s="234"/>
      <c r="R1" s="234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26"/>
      <c r="K6" s="226"/>
      <c r="L6" s="226"/>
      <c r="M6" s="226"/>
      <c r="N6" s="226"/>
      <c r="O6" s="226"/>
      <c r="P6" s="226"/>
      <c r="Q6" s="226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26"/>
      <c r="K7" s="226"/>
      <c r="L7" s="226"/>
      <c r="M7" s="226"/>
      <c r="N7" s="226"/>
      <c r="O7" s="226"/>
      <c r="P7" s="226"/>
      <c r="Q7" s="226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26"/>
      <c r="K8" s="226"/>
      <c r="L8" s="226"/>
      <c r="M8" s="226"/>
      <c r="N8" s="226"/>
      <c r="O8" s="226"/>
      <c r="P8" s="226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35" t="s">
        <v>310</v>
      </c>
      <c r="B9" s="236"/>
      <c r="C9" s="236"/>
      <c r="D9" s="236"/>
      <c r="E9" s="236"/>
      <c r="F9" s="236"/>
      <c r="G9" s="236"/>
      <c r="H9" s="237"/>
      <c r="I9" s="55"/>
      <c r="J9" s="226"/>
      <c r="K9" s="226"/>
      <c r="L9" s="226"/>
      <c r="M9" s="226"/>
      <c r="N9" s="226"/>
      <c r="O9" s="226"/>
      <c r="P9" s="226"/>
      <c r="Q9" s="226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35"/>
      <c r="B10" s="236"/>
      <c r="C10" s="236"/>
      <c r="D10" s="236"/>
      <c r="E10" s="236"/>
      <c r="F10" s="236"/>
      <c r="G10" s="236"/>
      <c r="H10" s="237"/>
      <c r="J10" s="226"/>
      <c r="K10" s="226"/>
      <c r="L10" s="226"/>
      <c r="M10" s="226"/>
      <c r="N10" s="226"/>
      <c r="O10" s="226"/>
      <c r="P10" s="226"/>
      <c r="Q10" s="226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26"/>
      <c r="K11" s="226"/>
      <c r="L11" s="226"/>
      <c r="M11" s="226"/>
      <c r="N11" s="226"/>
      <c r="O11" s="226"/>
      <c r="P11" s="226"/>
      <c r="Q11" s="226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26"/>
      <c r="K12" s="226"/>
      <c r="L12" s="226"/>
      <c r="M12" s="226"/>
      <c r="N12" s="226"/>
      <c r="O12" s="226"/>
      <c r="P12" s="226"/>
      <c r="Q12" s="226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26"/>
      <c r="K13" s="226"/>
      <c r="L13" s="226"/>
      <c r="M13" s="226"/>
      <c r="N13" s="226"/>
      <c r="O13" s="226"/>
      <c r="P13" s="226"/>
      <c r="Q13" s="226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26"/>
      <c r="K14" s="226"/>
      <c r="L14" s="226"/>
      <c r="M14" s="226"/>
      <c r="N14" s="226"/>
      <c r="O14" s="226"/>
      <c r="P14" s="226"/>
      <c r="Q14" s="226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26"/>
      <c r="K15" s="226"/>
      <c r="L15" s="226"/>
      <c r="M15" s="226"/>
      <c r="N15" s="226"/>
      <c r="O15" s="226"/>
      <c r="P15" s="226"/>
      <c r="Q15" s="226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26"/>
      <c r="K16" s="226"/>
      <c r="L16" s="226"/>
      <c r="M16" s="226"/>
      <c r="N16" s="226"/>
      <c r="O16" s="226"/>
      <c r="P16" s="226"/>
      <c r="Q16" s="226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27"/>
      <c r="K17" s="227"/>
      <c r="L17" s="227"/>
      <c r="M17" s="227"/>
      <c r="N17" s="227"/>
      <c r="O17" s="227"/>
      <c r="P17" s="227"/>
      <c r="Q17" s="227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311</v>
      </c>
      <c r="C18" s="228" t="s">
        <v>379</v>
      </c>
      <c r="D18" s="229"/>
      <c r="E18" s="229"/>
      <c r="F18" s="229"/>
      <c r="G18" s="230"/>
      <c r="H18" s="50"/>
      <c r="I18" s="42"/>
      <c r="J18" s="219"/>
      <c r="K18" s="219"/>
      <c r="L18" s="219"/>
      <c r="M18" s="219"/>
      <c r="N18" s="219"/>
      <c r="O18" s="219"/>
      <c r="P18" s="219"/>
      <c r="Q18" s="219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312</v>
      </c>
      <c r="C19" s="223">
        <v>4071344</v>
      </c>
      <c r="D19" s="224"/>
      <c r="E19" s="224"/>
      <c r="F19" s="224"/>
      <c r="G19" s="225"/>
      <c r="H19" s="46"/>
      <c r="I19" s="42"/>
      <c r="J19" s="220"/>
      <c r="K19" s="220"/>
      <c r="L19" s="220"/>
      <c r="M19" s="220"/>
      <c r="N19" s="220"/>
      <c r="O19" s="220"/>
      <c r="P19" s="220"/>
      <c r="Q19" s="220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20"/>
      <c r="K21" s="220"/>
      <c r="L21" s="220"/>
      <c r="M21" s="220"/>
      <c r="N21" s="220"/>
      <c r="O21" s="220"/>
      <c r="P21" s="220"/>
      <c r="Q21" s="220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20"/>
      <c r="K22" s="220"/>
      <c r="L22" s="220"/>
      <c r="M22" s="220"/>
      <c r="N22" s="220"/>
      <c r="O22" s="220"/>
      <c r="P22" s="220"/>
      <c r="Q22" s="220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316</v>
      </c>
      <c r="C23" s="86">
        <v>2023</v>
      </c>
      <c r="D23" s="202"/>
      <c r="E23" s="202"/>
      <c r="F23" s="202"/>
      <c r="G23" s="203"/>
      <c r="H23" s="46"/>
      <c r="J23" s="220"/>
      <c r="K23" s="220"/>
      <c r="L23" s="220"/>
      <c r="M23" s="220"/>
      <c r="N23" s="220"/>
      <c r="O23" s="220"/>
      <c r="P23" s="220"/>
      <c r="Q23" s="220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20"/>
      <c r="K24" s="220"/>
      <c r="L24" s="220"/>
      <c r="M24" s="220"/>
      <c r="N24" s="220"/>
      <c r="O24" s="220"/>
      <c r="P24" s="220"/>
      <c r="Q24" s="220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19"/>
      <c r="K25" s="219"/>
      <c r="L25" s="219"/>
      <c r="M25" s="219"/>
      <c r="N25" s="219"/>
      <c r="O25" s="219"/>
      <c r="P25" s="219"/>
      <c r="Q25" s="219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20"/>
      <c r="K26" s="220"/>
      <c r="L26" s="220"/>
      <c r="M26" s="220"/>
      <c r="N26" s="220"/>
      <c r="O26" s="220"/>
      <c r="P26" s="220"/>
      <c r="Q26" s="220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317</v>
      </c>
      <c r="C27" s="47"/>
      <c r="D27" s="47"/>
      <c r="E27" s="47"/>
      <c r="F27" s="47"/>
      <c r="G27" s="47"/>
      <c r="H27" s="46"/>
      <c r="J27" s="220"/>
      <c r="K27" s="220"/>
      <c r="L27" s="220"/>
      <c r="M27" s="220"/>
      <c r="N27" s="220"/>
      <c r="O27" s="220"/>
      <c r="P27" s="220"/>
      <c r="Q27" s="220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21"/>
      <c r="C28" s="221"/>
      <c r="D28" s="221"/>
      <c r="E28" s="221"/>
      <c r="F28" s="221"/>
      <c r="G28" s="221"/>
      <c r="H28" s="222"/>
      <c r="J28" s="220"/>
      <c r="K28" s="220"/>
      <c r="L28" s="220"/>
      <c r="M28" s="220"/>
      <c r="N28" s="220"/>
      <c r="O28" s="220"/>
      <c r="P28" s="220"/>
      <c r="Q28" s="220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17" t="s">
        <v>322</v>
      </c>
      <c r="C29" s="217"/>
      <c r="D29" s="217"/>
      <c r="E29" s="217"/>
      <c r="F29" s="217"/>
      <c r="G29" s="217"/>
      <c r="H29" s="218"/>
      <c r="J29" s="220"/>
      <c r="K29" s="220"/>
      <c r="L29" s="220"/>
      <c r="M29" s="220"/>
      <c r="N29" s="220"/>
      <c r="O29" s="220"/>
      <c r="P29" s="220"/>
      <c r="Q29" s="220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17" t="s">
        <v>318</v>
      </c>
      <c r="C30" s="217"/>
      <c r="D30" s="217"/>
      <c r="E30" s="217"/>
      <c r="F30" s="217"/>
      <c r="G30" s="217"/>
      <c r="H30" s="218"/>
      <c r="J30" s="216"/>
      <c r="K30" s="216"/>
      <c r="L30" s="216"/>
      <c r="M30" s="216"/>
      <c r="N30" s="216"/>
      <c r="O30" s="216"/>
      <c r="P30" s="216"/>
      <c r="Q30" s="216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17" t="s">
        <v>323</v>
      </c>
      <c r="C31" s="217"/>
      <c r="D31" s="217"/>
      <c r="E31" s="217"/>
      <c r="F31" s="217"/>
      <c r="G31" s="217"/>
      <c r="H31" s="218"/>
      <c r="J31" s="216"/>
      <c r="K31" s="216"/>
      <c r="L31" s="216"/>
      <c r="M31" s="216"/>
      <c r="N31" s="216"/>
      <c r="O31" s="216"/>
      <c r="P31" s="216"/>
      <c r="Q31" s="216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17" t="s">
        <v>324</v>
      </c>
      <c r="C32" s="217"/>
      <c r="D32" s="217"/>
      <c r="E32" s="217"/>
      <c r="F32" s="217"/>
      <c r="G32" s="217"/>
      <c r="H32" s="218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16"/>
      <c r="K33" s="216"/>
      <c r="L33" s="216"/>
      <c r="M33" s="216"/>
      <c r="N33" s="216"/>
      <c r="O33" s="216"/>
      <c r="P33" s="216"/>
      <c r="Q33" s="216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16"/>
      <c r="K34" s="216"/>
      <c r="L34" s="216"/>
      <c r="M34" s="216"/>
      <c r="N34" s="216"/>
      <c r="O34" s="216"/>
      <c r="P34" s="216"/>
      <c r="Q34" s="216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16"/>
      <c r="K35" s="216"/>
      <c r="L35" s="216"/>
      <c r="M35" s="216"/>
      <c r="N35" s="216"/>
      <c r="O35" s="216"/>
      <c r="P35" s="216"/>
      <c r="Q35" s="216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16"/>
      <c r="K36" s="216"/>
      <c r="L36" s="216"/>
      <c r="M36" s="216"/>
      <c r="N36" s="216"/>
      <c r="O36" s="216"/>
      <c r="P36" s="216"/>
      <c r="Q36" s="216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16"/>
      <c r="K37" s="216"/>
      <c r="L37" s="216"/>
      <c r="M37" s="216"/>
      <c r="N37" s="216"/>
      <c r="O37" s="216"/>
      <c r="P37" s="216"/>
      <c r="Q37" s="216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16"/>
      <c r="K38" s="216"/>
      <c r="L38" s="216"/>
      <c r="M38" s="216"/>
      <c r="N38" s="216"/>
      <c r="O38" s="216"/>
      <c r="P38" s="216"/>
      <c r="Q38" s="216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16"/>
      <c r="K39" s="216"/>
      <c r="L39" s="216"/>
      <c r="M39" s="216"/>
      <c r="N39" s="216"/>
      <c r="O39" s="216"/>
      <c r="P39" s="216"/>
      <c r="Q39" s="216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16"/>
      <c r="K40" s="216"/>
      <c r="L40" s="216"/>
      <c r="M40" s="216"/>
      <c r="N40" s="216"/>
      <c r="O40" s="216"/>
      <c r="P40" s="216"/>
      <c r="Q40" s="216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9" zoomScale="115" zoomScaleNormal="115" workbookViewId="0">
      <selection activeCell="C41" sqref="C41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311</v>
      </c>
      <c r="B1" s="238" t="str">
        <f>'ФИ-Почетна'!$C$18</f>
        <v>ПРИЛЕПСКА ПИВАРНИЦА АД - Прилеп</v>
      </c>
      <c r="C1" s="238"/>
      <c r="D1" s="238"/>
    </row>
    <row r="2" spans="1:6">
      <c r="A2" s="99" t="s">
        <v>319</v>
      </c>
      <c r="B2" s="101" t="str">
        <f>'ФИ-Почетна'!$C$22</f>
        <v>01.01 - 30.06</v>
      </c>
      <c r="C2" s="102"/>
      <c r="D2" s="103"/>
    </row>
    <row r="3" spans="1:6">
      <c r="A3" s="99" t="s">
        <v>316</v>
      </c>
      <c r="B3" s="101">
        <f>'ФИ-Почетна'!$C$23</f>
        <v>2023</v>
      </c>
      <c r="C3" s="102"/>
      <c r="D3" s="103"/>
    </row>
    <row r="4" spans="1:6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41" t="s">
        <v>376</v>
      </c>
      <c r="B6" s="241"/>
      <c r="C6" s="241"/>
      <c r="D6" s="241"/>
      <c r="F6" s="107"/>
    </row>
    <row r="7" spans="1:6">
      <c r="A7" s="239" t="s">
        <v>377</v>
      </c>
      <c r="B7" s="239"/>
      <c r="C7" s="239"/>
      <c r="D7" s="239"/>
      <c r="F7" s="107"/>
    </row>
    <row r="8" spans="1:6" ht="12.75" customHeight="1" thickBot="1">
      <c r="A8" s="106"/>
      <c r="B8" s="240" t="s">
        <v>24</v>
      </c>
      <c r="C8" s="240"/>
      <c r="D8" s="240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989614</v>
      </c>
      <c r="C11" s="75">
        <f>C12+C13+C18+C19+C25+C26</f>
        <v>1074075</v>
      </c>
      <c r="D11" s="75">
        <f t="shared" ref="D11:D35" si="0">IF(B11&lt;=0,0,C11/B11*100)</f>
        <v>108.53474182863216</v>
      </c>
      <c r="F11" s="111"/>
    </row>
    <row r="12" spans="1:6" ht="14.25" thickTop="1" thickBot="1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>
      <c r="A13" s="87" t="s">
        <v>293</v>
      </c>
      <c r="B13" s="75">
        <f>SUM(B14:B17)</f>
        <v>637242</v>
      </c>
      <c r="C13" s="75">
        <f>SUM(C14:C17)</f>
        <v>691369</v>
      </c>
      <c r="D13" s="75">
        <f t="shared" si="0"/>
        <v>108.4939473543803</v>
      </c>
      <c r="F13" s="111"/>
    </row>
    <row r="14" spans="1:6" ht="14.25" thickTop="1" thickBot="1">
      <c r="A14" s="88" t="s">
        <v>297</v>
      </c>
      <c r="B14" s="214">
        <v>154661</v>
      </c>
      <c r="C14" s="77">
        <v>160483</v>
      </c>
      <c r="D14" s="76">
        <f t="shared" si="0"/>
        <v>103.76436205636846</v>
      </c>
      <c r="F14" s="111"/>
    </row>
    <row r="15" spans="1:6" ht="27" thickTop="1" thickBot="1">
      <c r="A15" s="88" t="s">
        <v>259</v>
      </c>
      <c r="B15" s="214">
        <v>482581</v>
      </c>
      <c r="C15" s="77">
        <v>383249</v>
      </c>
      <c r="D15" s="76">
        <f t="shared" si="0"/>
        <v>79.416512461120519</v>
      </c>
      <c r="F15" s="111"/>
    </row>
    <row r="16" spans="1:6" ht="14.25" thickTop="1" thickBot="1">
      <c r="A16" s="88" t="s">
        <v>260</v>
      </c>
      <c r="B16" s="214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214">
        <v>0</v>
      </c>
      <c r="C17" s="77">
        <v>147637</v>
      </c>
      <c r="D17" s="76">
        <f t="shared" si="0"/>
        <v>0</v>
      </c>
      <c r="F17" s="111"/>
    </row>
    <row r="18" spans="1:6" ht="14.25" thickTop="1" thickBot="1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>
      <c r="A19" s="87" t="s">
        <v>295</v>
      </c>
      <c r="B19" s="75">
        <f>SUM(B20:B24)</f>
        <v>352372</v>
      </c>
      <c r="C19" s="75">
        <f>SUM(C20:C24)</f>
        <v>382706</v>
      </c>
      <c r="D19" s="75">
        <f t="shared" si="0"/>
        <v>108.60851600013621</v>
      </c>
      <c r="F19" s="111"/>
    </row>
    <row r="20" spans="1:6" ht="14.25" thickTop="1" thickBot="1">
      <c r="A20" s="88" t="s">
        <v>161</v>
      </c>
      <c r="B20" s="214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214">
        <v>652</v>
      </c>
      <c r="C21" s="77">
        <v>1163</v>
      </c>
      <c r="D21" s="76">
        <f t="shared" si="0"/>
        <v>178.37423312883436</v>
      </c>
      <c r="F21" s="111"/>
    </row>
    <row r="22" spans="1:6" ht="14.25" thickTop="1" thickBot="1">
      <c r="A22" s="88" t="s">
        <v>261</v>
      </c>
      <c r="B22" s="214"/>
      <c r="C22" s="77">
        <v>0</v>
      </c>
      <c r="D22" s="76">
        <f t="shared" si="0"/>
        <v>0</v>
      </c>
      <c r="F22" s="111"/>
    </row>
    <row r="23" spans="1:6" ht="14.25" thickTop="1" thickBot="1">
      <c r="A23" s="88" t="s">
        <v>164</v>
      </c>
      <c r="B23" s="214">
        <v>351208</v>
      </c>
      <c r="C23" s="77">
        <v>352567</v>
      </c>
      <c r="D23" s="76">
        <f t="shared" si="0"/>
        <v>100.38695018336712</v>
      </c>
      <c r="F23" s="111"/>
    </row>
    <row r="24" spans="1:6" ht="14.25" thickTop="1" thickBot="1">
      <c r="A24" s="88" t="s">
        <v>262</v>
      </c>
      <c r="B24" s="214">
        <v>512</v>
      </c>
      <c r="C24" s="77">
        <v>28976</v>
      </c>
      <c r="D24" s="76">
        <f t="shared" si="0"/>
        <v>5659.375</v>
      </c>
      <c r="F24" s="111"/>
    </row>
    <row r="25" spans="1:6" ht="15.75" customHeight="1" thickTop="1" thickBot="1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1493775</v>
      </c>
      <c r="C27" s="75">
        <f>SUM(C28:C33)</f>
        <v>1647008</v>
      </c>
      <c r="D27" s="75">
        <f t="shared" si="0"/>
        <v>110.25810446687086</v>
      </c>
      <c r="F27" s="111"/>
    </row>
    <row r="28" spans="1:6" ht="14.25" thickTop="1" thickBot="1">
      <c r="A28" s="89" t="s">
        <v>166</v>
      </c>
      <c r="B28" s="214">
        <v>433245</v>
      </c>
      <c r="C28" s="210">
        <v>565690</v>
      </c>
      <c r="D28" s="76">
        <f t="shared" si="0"/>
        <v>130.57046244042056</v>
      </c>
      <c r="F28" s="111"/>
    </row>
    <row r="29" spans="1:6" ht="15.75" customHeight="1" thickTop="1" thickBot="1">
      <c r="A29" s="89" t="s">
        <v>167</v>
      </c>
      <c r="B29" s="214">
        <v>185099</v>
      </c>
      <c r="C29" s="77">
        <v>258872</v>
      </c>
      <c r="D29" s="76">
        <f t="shared" si="0"/>
        <v>139.85596896795769</v>
      </c>
      <c r="F29" s="111"/>
    </row>
    <row r="30" spans="1:6" ht="14.25" thickTop="1" thickBot="1">
      <c r="A30" s="89" t="s">
        <v>168</v>
      </c>
      <c r="B30" s="214">
        <v>693682</v>
      </c>
      <c r="C30" s="77">
        <v>5425</v>
      </c>
      <c r="D30" s="76">
        <f t="shared" si="0"/>
        <v>0.78205863781963503</v>
      </c>
      <c r="F30" s="111"/>
    </row>
    <row r="31" spans="1:6" ht="14.25" thickTop="1" thickBot="1">
      <c r="A31" s="89" t="s">
        <v>169</v>
      </c>
      <c r="B31" s="214">
        <v>0</v>
      </c>
      <c r="C31" s="77">
        <v>684326</v>
      </c>
      <c r="D31" s="76">
        <f t="shared" si="0"/>
        <v>0</v>
      </c>
      <c r="F31" s="111"/>
    </row>
    <row r="32" spans="1:6" ht="14.25" thickTop="1" thickBot="1">
      <c r="A32" s="89" t="s">
        <v>170</v>
      </c>
      <c r="B32" s="214">
        <v>158858</v>
      </c>
      <c r="C32" s="77">
        <v>112133</v>
      </c>
      <c r="D32" s="76">
        <f t="shared" si="0"/>
        <v>70.586939279104612</v>
      </c>
      <c r="F32" s="111"/>
    </row>
    <row r="33" spans="1:6" ht="14.25" thickTop="1" thickBot="1">
      <c r="A33" s="89" t="s">
        <v>301</v>
      </c>
      <c r="B33" s="214">
        <v>22891</v>
      </c>
      <c r="C33" s="77">
        <v>20562</v>
      </c>
      <c r="D33" s="76">
        <f t="shared" si="0"/>
        <v>89.82569568826176</v>
      </c>
      <c r="F33" s="111"/>
    </row>
    <row r="34" spans="1:6" ht="14.25" thickTop="1" thickBot="1">
      <c r="A34" s="90" t="s">
        <v>173</v>
      </c>
      <c r="B34" s="75">
        <f>B11+B27</f>
        <v>2483389</v>
      </c>
      <c r="C34" s="75">
        <f>C11+C27</f>
        <v>2721083</v>
      </c>
      <c r="D34" s="75">
        <f t="shared" si="0"/>
        <v>109.57135591725662</v>
      </c>
      <c r="F34" s="111"/>
    </row>
    <row r="35" spans="1:6" ht="14.25" thickTop="1" thickBot="1">
      <c r="A35" s="41" t="s">
        <v>171</v>
      </c>
      <c r="B35" s="214">
        <v>0</v>
      </c>
      <c r="C35" s="77">
        <v>0</v>
      </c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2319683</v>
      </c>
      <c r="C37" s="75">
        <f>(SUM(C38:C41))</f>
        <v>2407343</v>
      </c>
      <c r="D37" s="75">
        <f t="shared" ref="D37:D57" si="1">IF(B37&lt;=0,0,C37/B37*100)</f>
        <v>103.77896462576999</v>
      </c>
      <c r="F37" s="111"/>
    </row>
    <row r="38" spans="1:6" ht="14.25" thickTop="1" thickBot="1">
      <c r="A38" s="88" t="s">
        <v>298</v>
      </c>
      <c r="B38" s="214">
        <v>392567</v>
      </c>
      <c r="C38" s="77">
        <v>392567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214">
        <v>61141</v>
      </c>
      <c r="C39" s="77">
        <v>130118</v>
      </c>
      <c r="D39" s="76">
        <f t="shared" si="1"/>
        <v>212.81627712991283</v>
      </c>
      <c r="F39" s="111"/>
    </row>
    <row r="40" spans="1:6" ht="14.25" thickTop="1" thickBot="1">
      <c r="A40" s="88" t="s">
        <v>128</v>
      </c>
      <c r="B40" s="214">
        <v>1865975</v>
      </c>
      <c r="C40" s="77">
        <v>1884658</v>
      </c>
      <c r="D40" s="76">
        <f t="shared" si="1"/>
        <v>101.00124599740082</v>
      </c>
      <c r="F40" s="111"/>
    </row>
    <row r="41" spans="1:6" ht="14.25" thickTop="1" thickBot="1">
      <c r="A41" s="88" t="s">
        <v>177</v>
      </c>
      <c r="B41" s="214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163706</v>
      </c>
      <c r="C42" s="75">
        <f>C43+C51</f>
        <v>313740</v>
      </c>
      <c r="D42" s="75">
        <f t="shared" si="1"/>
        <v>191.64844294039312</v>
      </c>
      <c r="F42" s="111"/>
    </row>
    <row r="43" spans="1:6" ht="14.25" thickTop="1" thickBot="1">
      <c r="A43" s="90" t="s">
        <v>178</v>
      </c>
      <c r="B43" s="75">
        <f>SUM(B44:B50)</f>
        <v>163706</v>
      </c>
      <c r="C43" s="75">
        <f>SUM(C44:C50)</f>
        <v>313740</v>
      </c>
      <c r="D43" s="75">
        <f t="shared" si="1"/>
        <v>191.64844294039312</v>
      </c>
      <c r="F43" s="111"/>
    </row>
    <row r="44" spans="1:6" ht="14.25" thickTop="1" thickBot="1">
      <c r="A44" s="88" t="s">
        <v>179</v>
      </c>
      <c r="B44" s="214">
        <v>130753</v>
      </c>
      <c r="C44" s="77">
        <v>211670</v>
      </c>
      <c r="D44" s="76">
        <f t="shared" si="1"/>
        <v>161.88538695096861</v>
      </c>
      <c r="F44" s="107"/>
    </row>
    <row r="45" spans="1:6" ht="14.25" thickTop="1" thickBot="1">
      <c r="A45" s="89" t="s">
        <v>266</v>
      </c>
      <c r="B45" s="214"/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214"/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214">
        <v>32752</v>
      </c>
      <c r="C47" s="77">
        <v>61484</v>
      </c>
      <c r="D47" s="76">
        <f t="shared" si="1"/>
        <v>187.72594040058624</v>
      </c>
      <c r="F47" s="107"/>
    </row>
    <row r="48" spans="1:6" ht="14.25" thickTop="1" thickBot="1">
      <c r="A48" s="89" t="s">
        <v>267</v>
      </c>
      <c r="B48" s="214"/>
      <c r="C48" s="77">
        <v>33266</v>
      </c>
      <c r="D48" s="76">
        <f t="shared" si="1"/>
        <v>0</v>
      </c>
    </row>
    <row r="49" spans="1:4" ht="14.25" thickTop="1" thickBot="1">
      <c r="A49" s="89" t="s">
        <v>302</v>
      </c>
      <c r="B49" s="214">
        <v>201</v>
      </c>
      <c r="C49" s="77">
        <v>7320</v>
      </c>
      <c r="D49" s="76">
        <f t="shared" si="1"/>
        <v>3641.7910447761196</v>
      </c>
    </row>
    <row r="50" spans="1:4" ht="27" thickTop="1" thickBot="1">
      <c r="A50" s="89" t="s">
        <v>299</v>
      </c>
      <c r="B50" s="214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>
      <c r="A52" s="89" t="s">
        <v>325</v>
      </c>
      <c r="B52" s="214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214"/>
      <c r="C53" s="77"/>
      <c r="D53" s="76">
        <f t="shared" si="1"/>
        <v>0</v>
      </c>
    </row>
    <row r="54" spans="1:4" ht="14.25" thickTop="1" thickBot="1">
      <c r="A54" s="89" t="s">
        <v>215</v>
      </c>
      <c r="B54" s="214"/>
      <c r="C54" s="77"/>
      <c r="D54" s="76">
        <f t="shared" si="1"/>
        <v>0</v>
      </c>
    </row>
    <row r="55" spans="1:4" ht="14.25" thickTop="1" thickBot="1">
      <c r="A55" s="89" t="s">
        <v>300</v>
      </c>
      <c r="B55" s="214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f>B37+B42+B51</f>
        <v>2483389</v>
      </c>
      <c r="C56" s="75">
        <f>C37+C42+C51</f>
        <v>2721083</v>
      </c>
      <c r="D56" s="75">
        <f t="shared" si="1"/>
        <v>109.57135591725662</v>
      </c>
    </row>
    <row r="57" spans="1:4" ht="14.25" thickTop="1" thickBot="1">
      <c r="A57" s="41" t="s">
        <v>185</v>
      </c>
      <c r="B57" s="214">
        <v>0</v>
      </c>
      <c r="C57" s="77">
        <v>0</v>
      </c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7" zoomScale="110" zoomScaleNormal="110" workbookViewId="0">
      <selection activeCell="D23" sqref="D23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311</v>
      </c>
      <c r="C1" s="238" t="str">
        <f>'ФИ-Почетна'!$C$18</f>
        <v>ПРИЛЕПСКА ПИВАРНИЦА АД - Прилеп</v>
      </c>
      <c r="D1" s="238"/>
      <c r="E1" s="238"/>
    </row>
    <row r="2" spans="1:7" ht="12.75" customHeight="1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>
      <c r="A3" s="112"/>
      <c r="B3" s="104" t="s">
        <v>316</v>
      </c>
      <c r="C3" s="105">
        <f>'ФИ-Почетна'!$C$23</f>
        <v>2023</v>
      </c>
      <c r="D3" s="116"/>
      <c r="E3" s="117"/>
    </row>
    <row r="4" spans="1:7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44" t="s">
        <v>19</v>
      </c>
      <c r="C6" s="244"/>
      <c r="D6" s="244"/>
      <c r="E6" s="118"/>
    </row>
    <row r="7" spans="1:7" ht="12.75" customHeight="1">
      <c r="A7" s="112"/>
      <c r="B7" s="239" t="s">
        <v>378</v>
      </c>
      <c r="C7" s="239"/>
      <c r="D7" s="239"/>
      <c r="E7" s="118"/>
    </row>
    <row r="8" spans="1:7" ht="13.5" thickBot="1">
      <c r="A8" s="112"/>
      <c r="B8" s="112"/>
      <c r="C8" s="240" t="s">
        <v>24</v>
      </c>
      <c r="D8" s="240"/>
      <c r="E8" s="240"/>
    </row>
    <row r="9" spans="1:7" ht="30" customHeight="1" thickTop="1" thickBot="1">
      <c r="A9" s="242" t="s">
        <v>23</v>
      </c>
      <c r="B9" s="243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42"/>
      <c r="B10" s="243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826810</v>
      </c>
      <c r="D11" s="75">
        <f>D12+D18+D19</f>
        <v>926275</v>
      </c>
      <c r="E11" s="75">
        <f>IF(C11&lt;=0,0,D11/C11*100)</f>
        <v>112.02997060993457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815900</v>
      </c>
      <c r="D12" s="76">
        <f>SUM(D13:D14)</f>
        <v>904777</v>
      </c>
      <c r="E12" s="76">
        <f t="shared" ref="E12:E49" si="0">IF(C12&lt;=0,0,D12/C12*100)</f>
        <v>110.89312415737223</v>
      </c>
      <c r="G12" s="111"/>
    </row>
    <row r="13" spans="1:7" ht="14.25" thickTop="1" thickBot="1">
      <c r="A13" s="74" t="s">
        <v>245</v>
      </c>
      <c r="B13" s="95" t="s">
        <v>12</v>
      </c>
      <c r="C13" s="77">
        <v>808064</v>
      </c>
      <c r="D13" s="77">
        <v>894274</v>
      </c>
      <c r="E13" s="76">
        <f t="shared" si="0"/>
        <v>110.66870940915572</v>
      </c>
      <c r="G13" s="111"/>
    </row>
    <row r="14" spans="1:7" ht="14.25" thickTop="1" thickBot="1">
      <c r="A14" s="74" t="s">
        <v>246</v>
      </c>
      <c r="B14" s="95" t="s">
        <v>13</v>
      </c>
      <c r="C14" s="77">
        <v>7836</v>
      </c>
      <c r="D14" s="77">
        <v>10503</v>
      </c>
      <c r="E14" s="76">
        <f t="shared" si="0"/>
        <v>134.03522205206738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213" t="s">
        <v>271</v>
      </c>
      <c r="E15" s="78" t="s">
        <v>321</v>
      </c>
      <c r="G15" s="111"/>
    </row>
    <row r="16" spans="1:7" ht="27" thickTop="1" thickBot="1">
      <c r="A16" s="74">
        <v>4</v>
      </c>
      <c r="B16" s="95" t="s">
        <v>268</v>
      </c>
      <c r="C16" s="77">
        <v>73495</v>
      </c>
      <c r="D16" s="77">
        <v>111710</v>
      </c>
      <c r="E16" s="76">
        <f t="shared" si="0"/>
        <v>151.99673447173276</v>
      </c>
      <c r="G16" s="111"/>
    </row>
    <row r="17" spans="1:7" ht="27" thickTop="1" thickBot="1">
      <c r="A17" s="74">
        <v>5</v>
      </c>
      <c r="B17" s="95" t="s">
        <v>269</v>
      </c>
      <c r="C17" s="77">
        <v>114570</v>
      </c>
      <c r="D17" s="77">
        <v>129336</v>
      </c>
      <c r="E17" s="76">
        <f t="shared" si="0"/>
        <v>112.88819062581827</v>
      </c>
      <c r="G17" s="111"/>
    </row>
    <row r="18" spans="1:7" ht="14.25" thickTop="1" thickBot="1">
      <c r="A18" s="74">
        <v>6</v>
      </c>
      <c r="B18" s="95" t="s">
        <v>270</v>
      </c>
      <c r="C18" s="77">
        <v>1646</v>
      </c>
      <c r="D18" s="77">
        <v>6379</v>
      </c>
      <c r="E18" s="76">
        <f t="shared" si="0"/>
        <v>387.54556500607532</v>
      </c>
      <c r="G18" s="111"/>
    </row>
    <row r="19" spans="1:7" ht="14.25" thickTop="1" thickBot="1">
      <c r="A19" s="74">
        <v>7</v>
      </c>
      <c r="B19" s="96" t="s">
        <v>1</v>
      </c>
      <c r="C19" s="77">
        <v>9264</v>
      </c>
      <c r="D19" s="77">
        <v>15119</v>
      </c>
      <c r="E19" s="76">
        <f t="shared" si="0"/>
        <v>163.20164075993091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831077</v>
      </c>
      <c r="D20" s="75">
        <f>SUM(D21:D31)</f>
        <v>858686</v>
      </c>
      <c r="E20" s="75">
        <f t="shared" si="0"/>
        <v>103.32207484986348</v>
      </c>
      <c r="G20" s="111"/>
    </row>
    <row r="21" spans="1:7" ht="14.25" thickTop="1" thickBot="1">
      <c r="A21" s="74">
        <v>9</v>
      </c>
      <c r="B21" s="96" t="s">
        <v>248</v>
      </c>
      <c r="C21" s="77">
        <v>152669</v>
      </c>
      <c r="D21" s="77">
        <v>156185</v>
      </c>
      <c r="E21" s="76">
        <f t="shared" si="0"/>
        <v>102.30302156953933</v>
      </c>
      <c r="G21" s="111"/>
    </row>
    <row r="22" spans="1:7" ht="14.25" thickTop="1" thickBot="1">
      <c r="A22" s="74">
        <v>10</v>
      </c>
      <c r="B22" s="96" t="s">
        <v>272</v>
      </c>
      <c r="C22" s="77">
        <v>356849</v>
      </c>
      <c r="D22" s="77">
        <v>348548</v>
      </c>
      <c r="E22" s="76">
        <f t="shared" si="0"/>
        <v>97.673806007583039</v>
      </c>
      <c r="G22" s="111"/>
    </row>
    <row r="23" spans="1:7" ht="27" thickTop="1" thickBot="1">
      <c r="A23" s="74">
        <v>11</v>
      </c>
      <c r="B23" s="96" t="s">
        <v>273</v>
      </c>
      <c r="C23" s="77">
        <v>25</v>
      </c>
      <c r="D23" s="77">
        <v>0</v>
      </c>
      <c r="E23" s="76">
        <f t="shared" si="0"/>
        <v>0</v>
      </c>
      <c r="G23" s="111"/>
    </row>
    <row r="24" spans="1:7" ht="14.25" thickTop="1" thickBot="1">
      <c r="A24" s="74">
        <v>12</v>
      </c>
      <c r="B24" s="96" t="s">
        <v>274</v>
      </c>
      <c r="C24" s="77">
        <v>86767</v>
      </c>
      <c r="D24" s="77">
        <v>91389</v>
      </c>
      <c r="E24" s="76">
        <f t="shared" si="0"/>
        <v>105.32691000034575</v>
      </c>
      <c r="G24" s="111"/>
    </row>
    <row r="25" spans="1:7" ht="14.25" thickTop="1" thickBot="1">
      <c r="A25" s="74">
        <v>13</v>
      </c>
      <c r="B25" s="96" t="s">
        <v>275</v>
      </c>
      <c r="C25" s="77"/>
      <c r="D25" s="77"/>
      <c r="E25" s="76">
        <f t="shared" si="0"/>
        <v>0</v>
      </c>
      <c r="G25" s="111"/>
    </row>
    <row r="26" spans="1:7" ht="14.25" thickTop="1" thickBot="1">
      <c r="A26" s="74">
        <v>14</v>
      </c>
      <c r="B26" s="96" t="s">
        <v>2</v>
      </c>
      <c r="C26" s="77">
        <v>82585</v>
      </c>
      <c r="D26" s="77">
        <v>92372</v>
      </c>
      <c r="E26" s="76">
        <f t="shared" si="0"/>
        <v>111.85082036689471</v>
      </c>
      <c r="G26" s="111"/>
    </row>
    <row r="27" spans="1:7" ht="14.25" thickTop="1" thickBot="1">
      <c r="A27" s="74">
        <v>15</v>
      </c>
      <c r="B27" s="95" t="s">
        <v>276</v>
      </c>
      <c r="C27" s="77">
        <v>72679</v>
      </c>
      <c r="D27" s="77">
        <v>73610</v>
      </c>
      <c r="E27" s="76">
        <f t="shared" si="0"/>
        <v>101.2809752473204</v>
      </c>
      <c r="G27" s="111"/>
    </row>
    <row r="28" spans="1:7" ht="14.25" thickTop="1" thickBot="1">
      <c r="A28" s="74">
        <v>16</v>
      </c>
      <c r="B28" s="96" t="s">
        <v>277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278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279</v>
      </c>
      <c r="C31" s="77">
        <v>79503</v>
      </c>
      <c r="D31" s="77">
        <v>96582</v>
      </c>
      <c r="E31" s="76">
        <f t="shared" si="0"/>
        <v>121.4822082185578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36808</v>
      </c>
      <c r="D32" s="79">
        <f>D11-D20-D16+D17</f>
        <v>85215</v>
      </c>
      <c r="E32" s="79">
        <f t="shared" si="0"/>
        <v>231.51217126711586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17023</v>
      </c>
      <c r="D33" s="79">
        <f>D34+D35+D36</f>
        <v>19979</v>
      </c>
      <c r="E33" s="75">
        <f t="shared" si="0"/>
        <v>117.36474181989074</v>
      </c>
      <c r="G33" s="111"/>
    </row>
    <row r="34" spans="1:7" ht="14.25" thickTop="1" thickBot="1">
      <c r="A34" s="74" t="s">
        <v>287</v>
      </c>
      <c r="B34" s="95" t="s">
        <v>250</v>
      </c>
      <c r="C34" s="77">
        <v>17023</v>
      </c>
      <c r="D34" s="77">
        <v>19979</v>
      </c>
      <c r="E34" s="76">
        <f t="shared" si="0"/>
        <v>117.36474181989074</v>
      </c>
      <c r="G34" s="111"/>
    </row>
    <row r="35" spans="1:7" ht="14.25" thickTop="1" thickBot="1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1671</v>
      </c>
      <c r="D37" s="75">
        <f>D38+D39+D40</f>
        <v>1574</v>
      </c>
      <c r="E37" s="75">
        <f t="shared" si="0"/>
        <v>94.195092758827045</v>
      </c>
      <c r="G37" s="111"/>
    </row>
    <row r="38" spans="1:7" ht="14.25" thickTop="1" thickBot="1">
      <c r="A38" s="74" t="s">
        <v>290</v>
      </c>
      <c r="B38" s="95" t="s">
        <v>252</v>
      </c>
      <c r="C38" s="77">
        <v>1671</v>
      </c>
      <c r="D38" s="77">
        <v>1574</v>
      </c>
      <c r="E38" s="76">
        <f t="shared" si="0"/>
        <v>94.195092758827045</v>
      </c>
      <c r="G38" s="111"/>
    </row>
    <row r="39" spans="1:7" ht="14.25" thickTop="1" thickBot="1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283</v>
      </c>
      <c r="C41" s="75">
        <f>C32+C33-C37</f>
        <v>52160</v>
      </c>
      <c r="D41" s="75">
        <f>D32+D33-D37</f>
        <v>103620</v>
      </c>
      <c r="E41" s="75">
        <f t="shared" si="0"/>
        <v>198.65797546012269</v>
      </c>
      <c r="G41" s="111"/>
    </row>
    <row r="42" spans="1:7" ht="14.25" thickTop="1" thickBot="1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52160</v>
      </c>
      <c r="D43" s="75">
        <f>D41+D42</f>
        <v>103620</v>
      </c>
      <c r="E43" s="75">
        <f t="shared" si="0"/>
        <v>198.65797546012269</v>
      </c>
    </row>
    <row r="44" spans="1:7" ht="14.25" thickTop="1" thickBot="1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>
      <c r="A45" s="74">
        <v>27</v>
      </c>
      <c r="B45" s="97" t="s">
        <v>18</v>
      </c>
      <c r="C45" s="75">
        <f>C43-C44</f>
        <v>52160</v>
      </c>
      <c r="D45" s="75">
        <f>D43-D44</f>
        <v>103620</v>
      </c>
      <c r="E45" s="75">
        <f t="shared" si="0"/>
        <v>198.65797546012269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284</v>
      </c>
      <c r="C47" s="75">
        <f>C45-C46</f>
        <v>52160</v>
      </c>
      <c r="D47" s="75">
        <f>D45-D46</f>
        <v>103620</v>
      </c>
      <c r="E47" s="75">
        <f t="shared" si="0"/>
        <v>198.65797546012269</v>
      </c>
    </row>
    <row r="48" spans="1:7" ht="14.25" thickTop="1" thickBot="1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286</v>
      </c>
      <c r="C49" s="75">
        <f>C45+C48</f>
        <v>52160</v>
      </c>
      <c r="D49" s="75">
        <f>D45+D48</f>
        <v>103620</v>
      </c>
      <c r="E49" s="75">
        <f t="shared" si="0"/>
        <v>198.65797546012269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9" zoomScale="110" zoomScaleNormal="110" workbookViewId="0">
      <selection activeCell="B9" sqref="B9:B49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311</v>
      </c>
      <c r="B1" s="247" t="str">
        <f>'ФИ-Почетна'!$C$18</f>
        <v>ПРИЛЕПСКА ПИВАРНИЦА АД - Прилеп</v>
      </c>
      <c r="C1" s="247"/>
      <c r="D1" s="247"/>
    </row>
    <row r="2" spans="1:11" s="7" customFormat="1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>
      <c r="A3" s="70" t="s">
        <v>316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6" t="s">
        <v>111</v>
      </c>
      <c r="B5" s="246"/>
      <c r="C5" s="246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45" t="s">
        <v>24</v>
      </c>
      <c r="D7" s="245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B10+SUM(B12:B28)</f>
        <v>13315</v>
      </c>
      <c r="C9" s="38">
        <f>C10+SUM(C12:C28)</f>
        <v>106307</v>
      </c>
      <c r="D9" s="38">
        <f>IF(B9&lt;=0,0,C9/B9*100)</f>
        <v>798.40030041306795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211">
        <v>52160</v>
      </c>
      <c r="C10" s="34">
        <v>103620</v>
      </c>
      <c r="D10" s="122">
        <f>IF(B10&lt;=0,0,C10/B10*100)</f>
        <v>198.65797546012269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12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211">
        <v>72679</v>
      </c>
      <c r="C12" s="34">
        <v>73610</v>
      </c>
      <c r="D12" s="122">
        <f t="shared" ref="D12:D28" si="0">IF(B12&lt;=0,0,C12/B12*100)</f>
        <v>101.2809752473204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211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211">
        <v>-35035</v>
      </c>
      <c r="C14" s="34">
        <v>-132445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211">
        <v>-54446</v>
      </c>
      <c r="C15" s="34">
        <v>-73773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211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211">
        <v>7570</v>
      </c>
      <c r="C17" s="34">
        <v>3931</v>
      </c>
      <c r="D17" s="122">
        <f t="shared" si="0"/>
        <v>51.92866578599736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211">
        <v>-75</v>
      </c>
      <c r="C18" s="34">
        <v>2329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211">
        <v>-18439</v>
      </c>
      <c r="C19" s="34">
        <v>80917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211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211">
        <v>13422</v>
      </c>
      <c r="C21" s="34">
        <v>61998</v>
      </c>
      <c r="D21" s="122">
        <f t="shared" si="0"/>
        <v>461.91327670987931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211">
        <v>-8073</v>
      </c>
      <c r="C22" s="34">
        <v>7119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211">
        <v>-2196</v>
      </c>
      <c r="C23" s="34">
        <v>-7322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211">
        <v>-11259</v>
      </c>
      <c r="C24" s="34">
        <v>-11810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211">
        <v>-1357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211">
        <v>-1636</v>
      </c>
      <c r="C26" s="34">
        <v>-1867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211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211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-40484</v>
      </c>
      <c r="C29" s="38">
        <f>SUM(C30:C38)</f>
        <v>-137072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211">
        <v>-29475</v>
      </c>
      <c r="C30" s="34">
        <v>-121454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211">
        <v>1636</v>
      </c>
      <c r="C31" s="34">
        <v>1867</v>
      </c>
      <c r="D31" s="122">
        <f t="shared" ref="D31:D38" si="1">IF(B31&lt;=0,0,C31/B31*100)</f>
        <v>114.119804400978</v>
      </c>
      <c r="E31" s="7"/>
      <c r="F31" s="7"/>
    </row>
    <row r="32" spans="1:11" ht="27" thickTop="1" thickBot="1">
      <c r="A32" s="29" t="s">
        <v>98</v>
      </c>
      <c r="B32" s="211">
        <v>14028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211">
        <v>-42726</v>
      </c>
      <c r="C33" s="34">
        <v>-30335</v>
      </c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211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211"/>
      <c r="C35" s="34"/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211">
        <v>2196</v>
      </c>
      <c r="C36" s="34">
        <v>7322</v>
      </c>
      <c r="D36" s="122">
        <f t="shared" si="1"/>
        <v>333.42440801457195</v>
      </c>
      <c r="E36" s="7"/>
      <c r="F36" s="7"/>
    </row>
    <row r="37" spans="1:6" ht="14.25" thickTop="1" thickBot="1">
      <c r="A37" s="29" t="s">
        <v>102</v>
      </c>
      <c r="B37" s="211">
        <v>11259</v>
      </c>
      <c r="C37" s="34">
        <v>11810</v>
      </c>
      <c r="D37" s="122">
        <f t="shared" si="1"/>
        <v>104.89386268762769</v>
      </c>
      <c r="E37" s="7"/>
      <c r="F37" s="7"/>
    </row>
    <row r="38" spans="1:6" ht="14.25" thickTop="1" thickBot="1">
      <c r="A38" s="29" t="s">
        <v>103</v>
      </c>
      <c r="B38" s="211">
        <v>2598</v>
      </c>
      <c r="C38" s="34">
        <v>-6282</v>
      </c>
      <c r="D38" s="122">
        <f t="shared" si="1"/>
        <v>-241.80138568129331</v>
      </c>
      <c r="E38" s="7"/>
      <c r="F38" s="7"/>
    </row>
    <row r="39" spans="1:6" ht="14.25" thickTop="1" thickBot="1">
      <c r="A39" s="37" t="s">
        <v>104</v>
      </c>
      <c r="B39" s="38"/>
      <c r="C39" s="38">
        <f>SUM(C40:C46)</f>
        <v>-15960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211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211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211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211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211"/>
      <c r="C44" s="34">
        <v>-15960</v>
      </c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211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211"/>
      <c r="C46" s="34"/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-27169</v>
      </c>
      <c r="C47" s="38">
        <f>C9+C29+C39</f>
        <v>-46725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211">
        <v>220487</v>
      </c>
      <c r="C48" s="34">
        <v>158858</v>
      </c>
      <c r="D48" s="122">
        <f t="shared" si="2"/>
        <v>72.048692213146353</v>
      </c>
      <c r="E48" s="7"/>
      <c r="F48" s="7"/>
    </row>
    <row r="49" spans="1:6" ht="14.25" thickTop="1" thickBot="1">
      <c r="A49" s="37" t="s">
        <v>226</v>
      </c>
      <c r="B49" s="38">
        <f>B47+B48</f>
        <v>193318</v>
      </c>
      <c r="C49" s="38">
        <f>C47+C48</f>
        <v>112133</v>
      </c>
      <c r="D49" s="38">
        <f t="shared" si="2"/>
        <v>58.004427937388137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2" zoomScaleNormal="100" workbookViewId="0">
      <selection activeCell="D35" sqref="D35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1.85546875" style="1" customWidth="1"/>
    <col min="7" max="7" width="14.42578125" style="1" customWidth="1"/>
    <col min="8" max="16384" width="9.140625" style="1"/>
  </cols>
  <sheetData>
    <row r="1" spans="1:7" ht="15.75" customHeight="1">
      <c r="A1" s="66" t="s">
        <v>311</v>
      </c>
      <c r="B1" s="247" t="str">
        <f>'ФИ-Почетна'!$C$18</f>
        <v>ПРИЛЕПСКА ПИВАРНИЦА АД - Прилеп</v>
      </c>
      <c r="C1" s="255"/>
      <c r="D1" s="255"/>
      <c r="E1" s="39"/>
      <c r="F1" s="250"/>
      <c r="G1" s="250"/>
    </row>
    <row r="2" spans="1:7" ht="12.75" customHeight="1">
      <c r="A2" s="66" t="s">
        <v>319</v>
      </c>
      <c r="B2" s="67" t="str">
        <f>'ФИ-Почетна'!$C$22</f>
        <v>01.01 - 30.06</v>
      </c>
      <c r="C2" s="68"/>
      <c r="D2" s="69"/>
      <c r="E2" s="35"/>
      <c r="F2" s="251"/>
      <c r="G2" s="251"/>
    </row>
    <row r="3" spans="1:7" ht="12.75" customHeight="1">
      <c r="A3" s="70" t="s">
        <v>316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9" t="s">
        <v>135</v>
      </c>
      <c r="B5" s="249"/>
      <c r="C5" s="249"/>
      <c r="D5" s="249"/>
      <c r="E5" s="249"/>
      <c r="F5" s="249"/>
      <c r="G5" s="249"/>
    </row>
    <row r="6" spans="1:7" ht="21" customHeight="1">
      <c r="A6" s="6"/>
      <c r="B6" s="36"/>
      <c r="C6" s="36"/>
      <c r="D6" s="36"/>
      <c r="E6" s="254" t="s">
        <v>24</v>
      </c>
      <c r="F6" s="254"/>
      <c r="G6" s="254"/>
    </row>
    <row r="7" spans="1:7" ht="18" customHeight="1">
      <c r="A7" s="252" t="s">
        <v>134</v>
      </c>
      <c r="B7" s="253" t="s">
        <v>227</v>
      </c>
      <c r="C7" s="253"/>
      <c r="D7" s="253"/>
      <c r="E7" s="253"/>
      <c r="F7" s="248" t="s">
        <v>6</v>
      </c>
      <c r="G7" s="248" t="s">
        <v>129</v>
      </c>
    </row>
    <row r="8" spans="1:7" s="16" customFormat="1" ht="36">
      <c r="A8" s="252"/>
      <c r="B8" s="17" t="s">
        <v>175</v>
      </c>
      <c r="C8" s="17" t="s">
        <v>127</v>
      </c>
      <c r="D8" s="17" t="s">
        <v>228</v>
      </c>
      <c r="E8" s="17" t="s">
        <v>128</v>
      </c>
      <c r="F8" s="248"/>
      <c r="G8" s="248"/>
    </row>
    <row r="9" spans="1:7">
      <c r="A9" s="18" t="s">
        <v>113</v>
      </c>
      <c r="B9" s="30">
        <v>305262</v>
      </c>
      <c r="C9" s="30">
        <v>0</v>
      </c>
      <c r="D9" s="30">
        <v>167775</v>
      </c>
      <c r="E9" s="30">
        <v>1808714</v>
      </c>
      <c r="F9" s="30">
        <v>0</v>
      </c>
      <c r="G9" s="23">
        <v>2281751</v>
      </c>
    </row>
    <row r="10" spans="1:7">
      <c r="A10" s="19" t="s">
        <v>118</v>
      </c>
      <c r="B10" s="33"/>
      <c r="C10" s="33"/>
      <c r="D10" s="33"/>
      <c r="E10" s="33"/>
      <c r="F10" s="33"/>
      <c r="G10" s="25">
        <f t="shared" ref="G10:G27" si="0">SUM(B10:F10)</f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5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5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5">
        <f t="shared" si="0"/>
        <v>0</v>
      </c>
    </row>
    <row r="14" spans="1:7">
      <c r="A14" s="19" t="s">
        <v>117</v>
      </c>
      <c r="B14" s="31"/>
      <c r="C14" s="31"/>
      <c r="D14" s="31"/>
      <c r="E14" s="215">
        <v>77212</v>
      </c>
      <c r="F14" s="31"/>
      <c r="G14" s="25">
        <f t="shared" si="0"/>
        <v>77212</v>
      </c>
    </row>
    <row r="15" spans="1:7">
      <c r="A15" s="19" t="s">
        <v>119</v>
      </c>
      <c r="B15" s="31"/>
      <c r="C15" s="31"/>
      <c r="D15" s="31"/>
      <c r="E15" s="31"/>
      <c r="F15" s="31"/>
      <c r="G15" s="25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>
        <v>-19950</v>
      </c>
      <c r="F16" s="31"/>
      <c r="G16" s="25">
        <f t="shared" si="0"/>
        <v>-19950</v>
      </c>
    </row>
    <row r="17" spans="1:7" ht="25.5">
      <c r="A17" s="19" t="s">
        <v>131</v>
      </c>
      <c r="B17" s="31"/>
      <c r="C17" s="31"/>
      <c r="D17" s="31"/>
      <c r="E17" s="31"/>
      <c r="F17" s="31"/>
      <c r="G17" s="25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5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5">
        <f t="shared" si="0"/>
        <v>0</v>
      </c>
    </row>
    <row r="20" spans="1:7" ht="25.5">
      <c r="A20" s="19" t="s">
        <v>120</v>
      </c>
      <c r="B20" s="31"/>
      <c r="C20" s="31"/>
      <c r="D20" s="215">
        <v>-19330</v>
      </c>
      <c r="E20" s="31"/>
      <c r="F20" s="31"/>
      <c r="G20" s="25">
        <f t="shared" si="0"/>
        <v>-19330</v>
      </c>
    </row>
    <row r="21" spans="1:7" ht="25.5">
      <c r="A21" s="19" t="s">
        <v>121</v>
      </c>
      <c r="B21" s="31"/>
      <c r="C21" s="31"/>
      <c r="D21" s="31"/>
      <c r="E21" s="31"/>
      <c r="F21" s="31"/>
      <c r="G21" s="25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5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5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5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5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5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5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305262</v>
      </c>
      <c r="C28" s="26">
        <f t="shared" si="1"/>
        <v>0</v>
      </c>
      <c r="D28" s="26">
        <f t="shared" si="1"/>
        <v>148445</v>
      </c>
      <c r="E28" s="26">
        <f>SUM(E9:E27)</f>
        <v>1865976</v>
      </c>
      <c r="F28" s="26">
        <f t="shared" si="1"/>
        <v>0</v>
      </c>
      <c r="G28" s="26">
        <f t="shared" si="1"/>
        <v>2319683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103620</v>
      </c>
      <c r="F33" s="31"/>
      <c r="G33" s="25">
        <f t="shared" si="2"/>
        <v>103620</v>
      </c>
    </row>
    <row r="34" spans="1:7">
      <c r="A34" s="19" t="s">
        <v>119</v>
      </c>
      <c r="B34" s="31"/>
      <c r="C34" s="31"/>
      <c r="D34" s="31">
        <v>68977</v>
      </c>
      <c r="E34" s="31">
        <v>-68977</v>
      </c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>
        <v>-15960</v>
      </c>
      <c r="F35" s="31"/>
      <c r="G35" s="25">
        <f t="shared" si="2"/>
        <v>-15960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305262</v>
      </c>
      <c r="C47" s="24">
        <f t="shared" si="3"/>
        <v>0</v>
      </c>
      <c r="D47" s="24">
        <f t="shared" si="3"/>
        <v>217422</v>
      </c>
      <c r="E47" s="24">
        <f t="shared" si="3"/>
        <v>1884659</v>
      </c>
      <c r="F47" s="24">
        <f t="shared" si="3"/>
        <v>0</v>
      </c>
      <c r="G47" s="24">
        <f t="shared" si="3"/>
        <v>2407343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8"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8" t="str">
        <f>'ФИ-Почетна'!$C$18</f>
        <v>ПРИЛЕПСКА ПИВАРНИЦА АД - Прилеп</v>
      </c>
      <c r="C1" s="256"/>
      <c r="D1" s="256"/>
    </row>
    <row r="2" spans="1:4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2023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41" t="s">
        <v>186</v>
      </c>
      <c r="B4" s="241"/>
      <c r="C4" s="241"/>
      <c r="D4" s="241"/>
    </row>
    <row r="5" spans="1:4" ht="14.25" customHeight="1" thickBot="1">
      <c r="A5" s="106"/>
      <c r="B5" s="106"/>
      <c r="C5" s="257" t="s">
        <v>35</v>
      </c>
      <c r="D5" s="257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989614</v>
      </c>
      <c r="C8" s="130">
        <f>'Биланс на состојба'!C11</f>
        <v>1074075</v>
      </c>
      <c r="D8" s="130">
        <f>'Биланс на состојба'!D11</f>
        <v>108.53474182863216</v>
      </c>
    </row>
    <row r="9" spans="1:4" ht="14.25" thickTop="1" thickBot="1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>
      <c r="A10" s="129" t="s">
        <v>190</v>
      </c>
      <c r="B10" s="130">
        <f>'Биланс на состојба'!B13</f>
        <v>637242</v>
      </c>
      <c r="C10" s="130">
        <f>'Биланс на состојба'!C13</f>
        <v>691369</v>
      </c>
      <c r="D10" s="130">
        <f>'Биланс на состојба'!D13</f>
        <v>108.4939473543803</v>
      </c>
    </row>
    <row r="11" spans="1:4" ht="14.25" thickTop="1" thickBot="1">
      <c r="A11" s="133" t="s">
        <v>327</v>
      </c>
      <c r="B11" s="132">
        <f>'Биланс на состојба'!B14</f>
        <v>154661</v>
      </c>
      <c r="C11" s="132">
        <f>'Биланс на состојба'!C14</f>
        <v>160483</v>
      </c>
      <c r="D11" s="134">
        <f>'Биланс на состојба'!D14</f>
        <v>103.76436205636846</v>
      </c>
    </row>
    <row r="12" spans="1:4" ht="14.25" thickTop="1" thickBot="1">
      <c r="A12" s="133" t="s">
        <v>328</v>
      </c>
      <c r="B12" s="132">
        <f>'Биланс на состојба'!B15</f>
        <v>482581</v>
      </c>
      <c r="C12" s="132">
        <f>'Биланс на состојба'!C15</f>
        <v>383249</v>
      </c>
      <c r="D12" s="134">
        <f>'Биланс на состојба'!D15</f>
        <v>79.416512461120519</v>
      </c>
    </row>
    <row r="13" spans="1:4" ht="14.25" thickTop="1" thickBot="1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330</v>
      </c>
      <c r="B14" s="132">
        <f>'Биланс на состојба'!B17</f>
        <v>0</v>
      </c>
      <c r="C14" s="132">
        <f>'Биланс на состојба'!C17</f>
        <v>147637</v>
      </c>
      <c r="D14" s="134">
        <f>'Биланс на состојба'!D17</f>
        <v>0</v>
      </c>
    </row>
    <row r="15" spans="1:4" s="135" customFormat="1" ht="14.25" thickTop="1" thickBot="1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332</v>
      </c>
      <c r="B16" s="130">
        <f>'Биланс на состојба'!B19</f>
        <v>352372</v>
      </c>
      <c r="C16" s="130">
        <f>'Биланс на состојба'!C19</f>
        <v>382706</v>
      </c>
      <c r="D16" s="130">
        <f>'Биланс на состојба'!D19</f>
        <v>108.60851600013621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652</v>
      </c>
      <c r="C18" s="132">
        <f>'Биланс на состојба'!C21</f>
        <v>1163</v>
      </c>
      <c r="D18" s="134">
        <f>'Биланс на состојба'!D21</f>
        <v>178.37423312883436</v>
      </c>
    </row>
    <row r="19" spans="1:4" ht="14.25" thickTop="1" thickBot="1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>
      <c r="A20" s="136" t="s">
        <v>334</v>
      </c>
      <c r="B20" s="132">
        <f>'Биланс на состојба'!B23</f>
        <v>351208</v>
      </c>
      <c r="C20" s="132">
        <f>'Биланс на состојба'!C23</f>
        <v>352567</v>
      </c>
      <c r="D20" s="134">
        <f>'Биланс на состојба'!D23</f>
        <v>100.38695018336712</v>
      </c>
    </row>
    <row r="21" spans="1:4" ht="14.25" thickTop="1" thickBot="1">
      <c r="A21" s="136" t="s">
        <v>335</v>
      </c>
      <c r="B21" s="132">
        <f>'Биланс на состојба'!B24</f>
        <v>512</v>
      </c>
      <c r="C21" s="132">
        <f>'Биланс на состојба'!C24</f>
        <v>28976</v>
      </c>
      <c r="D21" s="134">
        <f>'Биланс на состојба'!D24</f>
        <v>5659.375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1493775</v>
      </c>
      <c r="C24" s="132">
        <f>'Биланс на состојба'!C27</f>
        <v>1647008</v>
      </c>
      <c r="D24" s="130">
        <f>'Биланс на состојба'!D27</f>
        <v>110.25810446687086</v>
      </c>
    </row>
    <row r="25" spans="1:4" ht="14.25" thickTop="1" thickBot="1">
      <c r="A25" s="131" t="s">
        <v>196</v>
      </c>
      <c r="B25" s="130">
        <f>'Биланс на состојба'!B28</f>
        <v>433245</v>
      </c>
      <c r="C25" s="130">
        <f>'Биланс на состојба'!C28</f>
        <v>565690</v>
      </c>
      <c r="D25" s="134">
        <f>'Биланс на состојба'!D28</f>
        <v>130.57046244042056</v>
      </c>
    </row>
    <row r="26" spans="1:4" ht="14.25" thickTop="1" thickBot="1">
      <c r="A26" s="133" t="s">
        <v>197</v>
      </c>
      <c r="B26" s="132">
        <f>'Биланс на состојба'!B29</f>
        <v>185099</v>
      </c>
      <c r="C26" s="132">
        <f>'Биланс на состојба'!C29</f>
        <v>258872</v>
      </c>
      <c r="D26" s="134">
        <f>'Биланс на состојба'!D29</f>
        <v>139.85596896795769</v>
      </c>
    </row>
    <row r="27" spans="1:4" ht="14.25" thickTop="1" thickBot="1">
      <c r="A27" s="133" t="s">
        <v>336</v>
      </c>
      <c r="B27" s="132">
        <f>'Биланс на состојба'!B30</f>
        <v>693682</v>
      </c>
      <c r="C27" s="132">
        <f>'Биланс на состојба'!C30</f>
        <v>5425</v>
      </c>
      <c r="D27" s="134">
        <f>'Биланс на состојба'!D30</f>
        <v>0.78205863781963503</v>
      </c>
    </row>
    <row r="28" spans="1:4" ht="14.25" thickTop="1" thickBot="1">
      <c r="A28" s="133" t="s">
        <v>198</v>
      </c>
      <c r="B28" s="132">
        <f>'Биланс на состојба'!B31</f>
        <v>0</v>
      </c>
      <c r="C28" s="132">
        <f>'Биланс на состојба'!C31</f>
        <v>684326</v>
      </c>
      <c r="D28" s="134">
        <f>'Биланс на состојба'!D31</f>
        <v>0</v>
      </c>
    </row>
    <row r="29" spans="1:4" ht="14.25" thickTop="1" thickBot="1">
      <c r="A29" s="131" t="s">
        <v>199</v>
      </c>
      <c r="B29" s="132">
        <f>'Биланс на состојба'!B32</f>
        <v>158858</v>
      </c>
      <c r="C29" s="132">
        <f>'Биланс на состојба'!C32</f>
        <v>112133</v>
      </c>
      <c r="D29" s="134">
        <f>'Биланс на состојба'!D32</f>
        <v>70.586939279104612</v>
      </c>
    </row>
    <row r="30" spans="1:4" ht="14.25" thickTop="1" thickBot="1">
      <c r="A30" s="131" t="s">
        <v>337</v>
      </c>
      <c r="B30" s="132">
        <f>'Биланс на состојба'!B33</f>
        <v>22891</v>
      </c>
      <c r="C30" s="132">
        <f>'Биланс на состојба'!C33</f>
        <v>20562</v>
      </c>
      <c r="D30" s="134">
        <f>'Биланс на состојба'!D33</f>
        <v>89.82569568826176</v>
      </c>
    </row>
    <row r="31" spans="1:4" ht="14.25" thickTop="1" thickBot="1">
      <c r="A31" s="137" t="s">
        <v>200</v>
      </c>
      <c r="B31" s="130">
        <f>'Биланс на состојба'!B34</f>
        <v>2483389</v>
      </c>
      <c r="C31" s="130">
        <f>'Биланс на состојба'!C34</f>
        <v>2721083</v>
      </c>
      <c r="D31" s="130">
        <f>'Биланс на состојба'!D34</f>
        <v>109.57135591725662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2319683</v>
      </c>
      <c r="C34" s="130">
        <f>'Биланс на состојба'!C37</f>
        <v>2407343</v>
      </c>
      <c r="D34" s="130">
        <f>'Биланс на состојба'!D37</f>
        <v>103.77896462576999</v>
      </c>
    </row>
    <row r="35" spans="1:4" ht="14.25" thickTop="1" thickBot="1">
      <c r="A35" s="141" t="s">
        <v>338</v>
      </c>
      <c r="B35" s="132">
        <f>'Биланс на состојба'!B38</f>
        <v>392567</v>
      </c>
      <c r="C35" s="132">
        <f>'Биланс на состојба'!C38</f>
        <v>392567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61141</v>
      </c>
      <c r="C36" s="132">
        <f>'Биланс на состојба'!C39</f>
        <v>130118</v>
      </c>
      <c r="D36" s="134">
        <f>'Биланс на состојба'!D39</f>
        <v>212.81627712991283</v>
      </c>
    </row>
    <row r="37" spans="1:4" ht="14.25" thickTop="1" thickBot="1">
      <c r="A37" s="131" t="s">
        <v>205</v>
      </c>
      <c r="B37" s="132">
        <f>'Биланс на состојба'!B40</f>
        <v>1865975</v>
      </c>
      <c r="C37" s="132">
        <f>'Биланс на состојба'!C40</f>
        <v>1884658</v>
      </c>
      <c r="D37" s="134">
        <f>'Биланс на состојба'!D40</f>
        <v>101.00124599740082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163706</v>
      </c>
      <c r="C39" s="130">
        <f>'Биланс на состојба'!C42</f>
        <v>313740</v>
      </c>
      <c r="D39" s="130">
        <f>'Биланс на состојба'!D42</f>
        <v>191.64844294039312</v>
      </c>
    </row>
    <row r="40" spans="1:4" ht="14.25" thickTop="1" thickBot="1">
      <c r="A40" s="137" t="s">
        <v>208</v>
      </c>
      <c r="B40" s="130">
        <f>'Биланс на состојба'!B43</f>
        <v>163706</v>
      </c>
      <c r="C40" s="130">
        <f>'Биланс на состојба'!C43</f>
        <v>313740</v>
      </c>
      <c r="D40" s="130">
        <f>'Биланс на состојба'!D43</f>
        <v>191.64844294039312</v>
      </c>
    </row>
    <row r="41" spans="1:4" ht="14.25" thickTop="1" thickBot="1">
      <c r="A41" s="131" t="s">
        <v>209</v>
      </c>
      <c r="B41" s="132">
        <f>'Биланс на состојба'!B44</f>
        <v>130753</v>
      </c>
      <c r="C41" s="132">
        <f>'Биланс на состојба'!C44</f>
        <v>211670</v>
      </c>
      <c r="D41" s="134">
        <f>'Биланс на состојба'!D44</f>
        <v>161.88538695096861</v>
      </c>
    </row>
    <row r="42" spans="1:4" ht="14.25" thickTop="1" thickBot="1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32752</v>
      </c>
      <c r="C44" s="132">
        <f>'Биланс на состојба'!C47</f>
        <v>61484</v>
      </c>
      <c r="D44" s="134">
        <f>'Биланс на состојба'!D47</f>
        <v>187.72594040058624</v>
      </c>
    </row>
    <row r="45" spans="1:4" ht="14.25" thickTop="1" thickBot="1">
      <c r="A45" s="133" t="s">
        <v>339</v>
      </c>
      <c r="B45" s="134">
        <f>'Биланс на состојба'!B48</f>
        <v>0</v>
      </c>
      <c r="C45" s="134">
        <f>'Биланс на состојба'!C48</f>
        <v>33266</v>
      </c>
      <c r="D45" s="134">
        <f>'Биланс на состојба'!D48</f>
        <v>0</v>
      </c>
    </row>
    <row r="46" spans="1:4" ht="14.25" thickTop="1" thickBot="1">
      <c r="A46" s="133" t="s">
        <v>340</v>
      </c>
      <c r="B46" s="132">
        <f>'Биланс на состојба'!B49</f>
        <v>201</v>
      </c>
      <c r="C46" s="132">
        <f>'Биланс на состојба'!C49</f>
        <v>7320</v>
      </c>
      <c r="D46" s="134">
        <f>'Биланс на состојба'!D49</f>
        <v>3641.7910447761196</v>
      </c>
    </row>
    <row r="47" spans="1:4" ht="14.25" thickTop="1" thickBot="1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2483389</v>
      </c>
      <c r="C53" s="130">
        <f>'Биланс на состојба'!C56</f>
        <v>2721083</v>
      </c>
      <c r="D53" s="130">
        <f>'Биланс на состојба'!D56</f>
        <v>109.57135591725662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4"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61" t="str">
        <f>'ФИ-Почетна'!$C$18</f>
        <v>ПРИЛЕПСКА ПИВАРНИЦА АД - Прилеп</v>
      </c>
      <c r="D2" s="262"/>
      <c r="E2" s="262"/>
    </row>
    <row r="3" spans="1:6" ht="12.75" customHeight="1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2023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60" t="s">
        <v>27</v>
      </c>
      <c r="C6" s="260"/>
      <c r="D6" s="260"/>
      <c r="E6" s="260"/>
    </row>
    <row r="7" spans="1:6">
      <c r="A7" s="144"/>
      <c r="B7" s="260"/>
      <c r="C7" s="260"/>
      <c r="D7" s="260"/>
      <c r="E7" s="260"/>
    </row>
    <row r="8" spans="1:6" s="155" customFormat="1" ht="15" customHeight="1" thickBot="1">
      <c r="A8" s="153"/>
      <c r="B8" s="154"/>
      <c r="C8" s="259" t="s">
        <v>35</v>
      </c>
      <c r="D8" s="259"/>
      <c r="E8" s="259"/>
    </row>
    <row r="9" spans="1:6" s="157" customFormat="1" ht="25.5" customHeight="1" thickTop="1" thickBot="1">
      <c r="A9" s="258"/>
      <c r="B9" s="258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8"/>
      <c r="B10" s="258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375</v>
      </c>
      <c r="C11" s="130">
        <f>'Биланс на успех - природа'!C11</f>
        <v>826810</v>
      </c>
      <c r="D11" s="130">
        <f>'Биланс на успех - природа'!D11</f>
        <v>926275</v>
      </c>
      <c r="E11" s="130">
        <f>'Биланс на успех - природа'!E11</f>
        <v>112.02997060993457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815900</v>
      </c>
      <c r="D12" s="134">
        <f>'Биланс на успех - природа'!D12</f>
        <v>904777</v>
      </c>
      <c r="E12" s="134">
        <f>'Биланс на успех - природа'!E12</f>
        <v>110.89312415737223</v>
      </c>
      <c r="F12" s="161"/>
    </row>
    <row r="13" spans="1:6" ht="15.75" customHeight="1" thickTop="1" thickBot="1">
      <c r="A13" s="159" t="s">
        <v>343</v>
      </c>
      <c r="B13" s="162" t="s">
        <v>235</v>
      </c>
      <c r="C13" s="163">
        <f>'Биланс на успех - природа'!C13</f>
        <v>808064</v>
      </c>
      <c r="D13" s="163">
        <f>'Биланс на успех - природа'!D13</f>
        <v>894274</v>
      </c>
      <c r="E13" s="134">
        <f>'Биланс на успех - природа'!E13</f>
        <v>110.66870940915572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7836</v>
      </c>
      <c r="D14" s="163">
        <f>'Биланс на успех - природа'!D14</f>
        <v>10503</v>
      </c>
      <c r="E14" s="134">
        <f>'Биланс на успех - природа'!E14</f>
        <v>134.03522205206738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371</v>
      </c>
      <c r="C16" s="163">
        <f>'Биланс на успех - природа'!C16</f>
        <v>73495</v>
      </c>
      <c r="D16" s="163">
        <f>'Биланс на успех - природа'!D16</f>
        <v>111710</v>
      </c>
      <c r="E16" s="134">
        <f>'Биланс на успех - природа'!E16</f>
        <v>151.99673447173276</v>
      </c>
      <c r="F16" s="161"/>
    </row>
    <row r="17" spans="1:6" ht="27" thickTop="1" thickBot="1">
      <c r="A17" s="159">
        <v>5</v>
      </c>
      <c r="B17" s="162" t="s">
        <v>372</v>
      </c>
      <c r="C17" s="163">
        <f>'Биланс на успех - природа'!C17</f>
        <v>114570</v>
      </c>
      <c r="D17" s="163">
        <f>'Биланс на успех - природа'!D17</f>
        <v>129336</v>
      </c>
      <c r="E17" s="134">
        <f>'Биланс на успех - природа'!E17</f>
        <v>112.88819062581827</v>
      </c>
      <c r="F17" s="161"/>
    </row>
    <row r="18" spans="1:6" ht="18" customHeight="1" thickTop="1" thickBot="1">
      <c r="A18" s="159">
        <v>6</v>
      </c>
      <c r="B18" s="162" t="s">
        <v>373</v>
      </c>
      <c r="C18" s="163">
        <f>'Биланс на успех - природа'!C18</f>
        <v>1646</v>
      </c>
      <c r="D18" s="163">
        <f>'Биланс на успех - природа'!D18</f>
        <v>6379</v>
      </c>
      <c r="E18" s="134">
        <f>'Биланс на успех - природа'!E18</f>
        <v>387.54556500607532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9264</v>
      </c>
      <c r="D19" s="163">
        <f>'Биланс на успех - природа'!D19</f>
        <v>15119</v>
      </c>
      <c r="E19" s="134">
        <f>'Биланс на успех - природа'!E19</f>
        <v>163.20164075993091</v>
      </c>
      <c r="F19" s="161"/>
    </row>
    <row r="20" spans="1:6" ht="18" customHeight="1" thickTop="1" thickBot="1">
      <c r="A20" s="159">
        <v>8</v>
      </c>
      <c r="B20" s="165" t="s">
        <v>374</v>
      </c>
      <c r="C20" s="130">
        <f>'Биланс на успех - природа'!C20</f>
        <v>831077</v>
      </c>
      <c r="D20" s="130">
        <f>'Биланс на успех - природа'!D20</f>
        <v>858686</v>
      </c>
      <c r="E20" s="130">
        <f>'Биланс на успех - природа'!E20</f>
        <v>103.32207484986348</v>
      </c>
      <c r="F20" s="161"/>
    </row>
    <row r="21" spans="1:6" ht="18" customHeight="1" thickTop="1" thickBot="1">
      <c r="A21" s="159">
        <v>9</v>
      </c>
      <c r="B21" s="166" t="s">
        <v>361</v>
      </c>
      <c r="C21" s="163">
        <f>'Биланс на успех - природа'!C21</f>
        <v>152669</v>
      </c>
      <c r="D21" s="163">
        <f>'Биланс на успех - природа'!D21</f>
        <v>156185</v>
      </c>
      <c r="E21" s="134">
        <f>'Биланс на успех - природа'!E21</f>
        <v>102.30302156953933</v>
      </c>
      <c r="F21" s="161"/>
    </row>
    <row r="22" spans="1:6" ht="18" customHeight="1" thickTop="1" thickBot="1">
      <c r="A22" s="159">
        <v>10</v>
      </c>
      <c r="B22" s="166" t="s">
        <v>362</v>
      </c>
      <c r="C22" s="163">
        <f>'Биланс на успех - природа'!C22</f>
        <v>356849</v>
      </c>
      <c r="D22" s="163">
        <f>'Биланс на успех - природа'!D22</f>
        <v>348548</v>
      </c>
      <c r="E22" s="134">
        <f>'Биланс на успех - природа'!E22</f>
        <v>97.673806007583039</v>
      </c>
      <c r="F22" s="161"/>
    </row>
    <row r="23" spans="1:6" ht="18" customHeight="1" thickTop="1" thickBot="1">
      <c r="A23" s="159">
        <v>11</v>
      </c>
      <c r="B23" s="166" t="s">
        <v>363</v>
      </c>
      <c r="C23" s="163">
        <f>'Биланс на успех - природа'!C23</f>
        <v>25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>
      <c r="A24" s="159">
        <v>12</v>
      </c>
      <c r="B24" s="166" t="s">
        <v>364</v>
      </c>
      <c r="C24" s="163">
        <f>'Биланс на успех - природа'!C24</f>
        <v>86767</v>
      </c>
      <c r="D24" s="163">
        <f>'Биланс на успех - природа'!D24</f>
        <v>91389</v>
      </c>
      <c r="E24" s="134">
        <f>'Биланс на успех - природа'!E24</f>
        <v>105.32691000034575</v>
      </c>
      <c r="F24" s="161"/>
    </row>
    <row r="25" spans="1:6" ht="18" customHeight="1" thickTop="1" thickBot="1">
      <c r="A25" s="159">
        <v>13</v>
      </c>
      <c r="B25" s="166" t="s">
        <v>365</v>
      </c>
      <c r="C25" s="163">
        <f>'Биланс на успех - природа'!C25</f>
        <v>0</v>
      </c>
      <c r="D25" s="163">
        <f>'Биланс на успех - природа'!D25</f>
        <v>0</v>
      </c>
      <c r="E25" s="134">
        <f>'Биланс на успех - природа'!E25</f>
        <v>0</v>
      </c>
      <c r="F25" s="161"/>
    </row>
    <row r="26" spans="1:6" ht="18" customHeight="1" thickTop="1" thickBot="1">
      <c r="A26" s="159">
        <v>14</v>
      </c>
      <c r="B26" s="166" t="s">
        <v>366</v>
      </c>
      <c r="C26" s="163">
        <f>'Биланс на успех - природа'!C26</f>
        <v>82585</v>
      </c>
      <c r="D26" s="163">
        <f>'Биланс на успех - природа'!D26</f>
        <v>92372</v>
      </c>
      <c r="E26" s="134">
        <f>'Биланс на успех - природа'!E26</f>
        <v>111.85082036689471</v>
      </c>
      <c r="F26" s="161"/>
    </row>
    <row r="27" spans="1:6" ht="14.25" customHeight="1" thickTop="1" thickBot="1">
      <c r="A27" s="159">
        <v>15</v>
      </c>
      <c r="B27" s="162" t="s">
        <v>367</v>
      </c>
      <c r="C27" s="163">
        <f>'Биланс на успех - природа'!C27</f>
        <v>72679</v>
      </c>
      <c r="D27" s="163">
        <f>'Биланс на успех - природа'!D27</f>
        <v>73610</v>
      </c>
      <c r="E27" s="134">
        <f>'Биланс на успех - природа'!E27</f>
        <v>101.2809752473204</v>
      </c>
      <c r="F27" s="161"/>
    </row>
    <row r="28" spans="1:6" ht="18" customHeight="1" thickTop="1" thickBot="1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79503</v>
      </c>
      <c r="D31" s="163">
        <f>'Биланс на успех - природа'!D31</f>
        <v>96582</v>
      </c>
      <c r="E31" s="134">
        <f>'Биланс на успех - природа'!E31</f>
        <v>121.4822082185578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36808</v>
      </c>
      <c r="D32" s="167">
        <f>'Биланс на успех - природа'!D32</f>
        <v>85215</v>
      </c>
      <c r="E32" s="167">
        <f>'Биланс на успех - природа'!E32</f>
        <v>231.51217126711586</v>
      </c>
      <c r="F32" s="161"/>
    </row>
    <row r="33" spans="1:6" ht="14.25" customHeight="1" thickTop="1" thickBot="1">
      <c r="A33" s="159">
        <v>21</v>
      </c>
      <c r="B33" s="166" t="s">
        <v>350</v>
      </c>
      <c r="C33" s="167">
        <f>'Биланс на успех - природа'!C33</f>
        <v>17023</v>
      </c>
      <c r="D33" s="167">
        <f>'Биланс на успех - природа'!D33</f>
        <v>19979</v>
      </c>
      <c r="E33" s="130">
        <f>'Биланс на успех - природа'!E33</f>
        <v>117.36474181989074</v>
      </c>
      <c r="F33" s="161"/>
    </row>
    <row r="34" spans="1:6" ht="30" customHeight="1" thickTop="1" thickBot="1">
      <c r="A34" s="159" t="s">
        <v>344</v>
      </c>
      <c r="B34" s="162" t="s">
        <v>256</v>
      </c>
      <c r="C34" s="163">
        <f>'Биланс на успех - природа'!C34</f>
        <v>17023</v>
      </c>
      <c r="D34" s="163">
        <f>'Биланс на успех - природа'!D34</f>
        <v>19979</v>
      </c>
      <c r="E34" s="134">
        <f>'Биланс на успех - природа'!E34</f>
        <v>117.36474181989074</v>
      </c>
      <c r="F34" s="161"/>
    </row>
    <row r="35" spans="1:6" ht="18.75" customHeight="1" thickTop="1" thickBot="1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353</v>
      </c>
      <c r="C37" s="130">
        <f>'Биланс на успех - природа'!C37</f>
        <v>1671</v>
      </c>
      <c r="D37" s="130">
        <f>'Биланс на успех - природа'!D37</f>
        <v>1574</v>
      </c>
      <c r="E37" s="130">
        <f>'Биланс на успех - природа'!E37</f>
        <v>94.195092758827045</v>
      </c>
      <c r="F37" s="161"/>
    </row>
    <row r="38" spans="1:6" ht="18" customHeight="1" thickTop="1" thickBot="1">
      <c r="A38" s="159" t="s">
        <v>347</v>
      </c>
      <c r="B38" s="162" t="s">
        <v>257</v>
      </c>
      <c r="C38" s="163">
        <f>'Биланс на успех - природа'!C38</f>
        <v>1671</v>
      </c>
      <c r="D38" s="163">
        <f>'Биланс на успех - природа'!D38</f>
        <v>1574</v>
      </c>
      <c r="E38" s="134">
        <f>'Биланс на успех - природа'!E38</f>
        <v>94.195092758827045</v>
      </c>
      <c r="F38" s="161"/>
    </row>
    <row r="39" spans="1:6" ht="18" customHeight="1" thickTop="1" thickBot="1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355</v>
      </c>
      <c r="C41" s="130">
        <f>'Биланс на успех - природа'!C41</f>
        <v>52160</v>
      </c>
      <c r="D41" s="130">
        <f>'Биланс на успех - природа'!D41</f>
        <v>103620</v>
      </c>
      <c r="E41" s="130">
        <f>'Биланс на успех - природа'!E41</f>
        <v>198.65797546012269</v>
      </c>
      <c r="F41" s="161"/>
    </row>
    <row r="42" spans="1:6" ht="18" customHeight="1" thickTop="1" thickBot="1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52160</v>
      </c>
      <c r="D43" s="130">
        <f>'Биланс на успех - природа'!D43</f>
        <v>103620</v>
      </c>
      <c r="E43" s="130">
        <f>'Биланс на успех - природа'!E43</f>
        <v>198.65797546012269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>
      <c r="A45" s="159">
        <v>27</v>
      </c>
      <c r="B45" s="165" t="s">
        <v>357</v>
      </c>
      <c r="C45" s="130">
        <f>'Биланс на успех - природа'!C45</f>
        <v>52160</v>
      </c>
      <c r="D45" s="130">
        <f>'Биланс на успех - природа'!D45</f>
        <v>103620</v>
      </c>
      <c r="E45" s="130">
        <f>'Биланс на успех - природа'!E45</f>
        <v>198.65797546012269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358</v>
      </c>
      <c r="C47" s="130">
        <f>'Биланс на успех - природа'!C47</f>
        <v>52160</v>
      </c>
      <c r="D47" s="130">
        <f>'Биланс на успех - природа'!D47</f>
        <v>103620</v>
      </c>
      <c r="E47" s="130">
        <f>'Биланс на успех - природа'!E47</f>
        <v>198.65797546012269</v>
      </c>
    </row>
    <row r="48" spans="1:6" ht="14.25" thickTop="1" thickBot="1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360</v>
      </c>
      <c r="C49" s="130">
        <f>'Биланс на успех - природа'!C49</f>
        <v>52160</v>
      </c>
      <c r="D49" s="130">
        <f>'Биланс на успех - природа'!D49</f>
        <v>103620</v>
      </c>
      <c r="E49" s="130">
        <f>'Биланс на успех - природа'!E49</f>
        <v>198.65797546012269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topLeftCell="A13"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63" t="str">
        <f>'ФИ-Почетна'!$C$18</f>
        <v>ПРИЛЕПСКА ПИВАРНИЦА АД - Прилеп</v>
      </c>
      <c r="C2" s="264"/>
      <c r="D2" s="264"/>
      <c r="E2" s="169"/>
    </row>
    <row r="3" spans="1:7" ht="12" customHeight="1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2023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65" t="s">
        <v>112</v>
      </c>
      <c r="B5" s="265"/>
      <c r="C5" s="265"/>
      <c r="D5" s="145"/>
      <c r="E5" s="169"/>
      <c r="F5" s="169"/>
      <c r="G5" s="169"/>
    </row>
    <row r="6" spans="1:7" ht="12" customHeight="1" thickBot="1">
      <c r="A6" s="173"/>
      <c r="B6" s="145"/>
      <c r="C6" s="266" t="s">
        <v>35</v>
      </c>
      <c r="D6" s="266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13315</v>
      </c>
      <c r="C8" s="178">
        <f>'Паричен тек'!C9</f>
        <v>106307</v>
      </c>
      <c r="D8" s="178">
        <f>'Паричен тек'!D9</f>
        <v>798.40030041306795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52160</v>
      </c>
      <c r="C9" s="180">
        <f>'Паричен тек'!C10</f>
        <v>103620</v>
      </c>
      <c r="D9" s="180">
        <f>'Паричен тек'!D10</f>
        <v>198.65797546012269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72679</v>
      </c>
      <c r="C11" s="182">
        <f>'Паричен тек'!C12</f>
        <v>73610</v>
      </c>
      <c r="D11" s="182">
        <f>'Паричен тек'!D12</f>
        <v>101.2809752473204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-35035</v>
      </c>
      <c r="C13" s="182">
        <f>'Паричен тек'!C14</f>
        <v>-132445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-54446</v>
      </c>
      <c r="C14" s="182">
        <f>'Паричен тек'!C15</f>
        <v>-73773</v>
      </c>
      <c r="D14" s="182">
        <f>'Паричен тек'!D15</f>
        <v>0</v>
      </c>
      <c r="E14" s="169"/>
    </row>
    <row r="15" spans="1:7" ht="16.5" customHeight="1" thickTop="1" thickBot="1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7570</v>
      </c>
      <c r="C16" s="182">
        <f>'Паричен тек'!C17</f>
        <v>3931</v>
      </c>
      <c r="D16" s="182">
        <f>'Паричен тек'!D17</f>
        <v>51.92866578599736</v>
      </c>
      <c r="E16" s="169"/>
    </row>
    <row r="17" spans="1:5" ht="16.5" customHeight="1" thickTop="1" thickBot="1">
      <c r="A17" s="181" t="s">
        <v>223</v>
      </c>
      <c r="B17" s="182">
        <f>'Паричен тек'!B18</f>
        <v>-75</v>
      </c>
      <c r="C17" s="182">
        <f>'Паричен тек'!C18</f>
        <v>2329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-18439</v>
      </c>
      <c r="C18" s="182">
        <f>'Паричен тек'!C19</f>
        <v>80917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>
      <c r="A20" s="181" t="s">
        <v>91</v>
      </c>
      <c r="B20" s="182">
        <f>'Паричен тек'!B21</f>
        <v>13422</v>
      </c>
      <c r="C20" s="182">
        <f>'Паричен тек'!C21</f>
        <v>61998</v>
      </c>
      <c r="D20" s="182">
        <f>'Паричен тек'!D21</f>
        <v>461.91327670987931</v>
      </c>
      <c r="E20" s="169"/>
    </row>
    <row r="21" spans="1:5" ht="16.5" customHeight="1" thickTop="1" thickBot="1">
      <c r="A21" s="181" t="s">
        <v>222</v>
      </c>
      <c r="B21" s="182">
        <f>'Паричен тек'!B22</f>
        <v>-8073</v>
      </c>
      <c r="C21" s="182">
        <f>'Паричен тек'!C22</f>
        <v>7119</v>
      </c>
      <c r="D21" s="182">
        <f>'Паричен тек'!D22</f>
        <v>0</v>
      </c>
      <c r="E21" s="169"/>
    </row>
    <row r="22" spans="1:5" ht="16.5" customHeight="1" thickTop="1" thickBot="1">
      <c r="A22" s="181" t="s">
        <v>76</v>
      </c>
      <c r="B22" s="182">
        <f>'Паричен тек'!B23</f>
        <v>-2196</v>
      </c>
      <c r="C22" s="182">
        <f>'Паричен тек'!C23</f>
        <v>-7322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-11259</v>
      </c>
      <c r="C23" s="182">
        <f>'Паричен тек'!C24</f>
        <v>-11810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-1357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-1636</v>
      </c>
      <c r="C25" s="182">
        <f>'Паричен тек'!C26</f>
        <v>-1867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-40484</v>
      </c>
      <c r="C28" s="178">
        <f>'Паричен тек'!C29</f>
        <v>-137072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-29475</v>
      </c>
      <c r="C29" s="182">
        <f>'Паричен тек'!C30</f>
        <v>-121454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1636</v>
      </c>
      <c r="C30" s="182">
        <f>'Паричен тек'!C31</f>
        <v>1867</v>
      </c>
      <c r="D30" s="182">
        <f>'Паричен тек'!D31</f>
        <v>114.119804400978</v>
      </c>
      <c r="E30" s="169"/>
    </row>
    <row r="31" spans="1:5" ht="30.75" customHeight="1" thickTop="1" thickBot="1">
      <c r="A31" s="181" t="s">
        <v>95</v>
      </c>
      <c r="B31" s="182">
        <f>'Паричен тек'!B32</f>
        <v>14028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-42726</v>
      </c>
      <c r="C32" s="182">
        <f>'Паричен тек'!C33</f>
        <v>-30335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2196</v>
      </c>
      <c r="C35" s="182">
        <f>'Паричен тек'!C36</f>
        <v>7322</v>
      </c>
      <c r="D35" s="182">
        <f>'Паричен тек'!D36</f>
        <v>333.42440801457195</v>
      </c>
      <c r="E35" s="169"/>
    </row>
    <row r="36" spans="1:5" ht="16.5" customHeight="1" thickTop="1" thickBot="1">
      <c r="A36" s="181" t="s">
        <v>77</v>
      </c>
      <c r="B36" s="182">
        <f>'Паричен тек'!B37</f>
        <v>11259</v>
      </c>
      <c r="C36" s="182">
        <f>'Паричен тек'!C37</f>
        <v>11810</v>
      </c>
      <c r="D36" s="182">
        <f>'Паричен тек'!D37</f>
        <v>104.89386268762769</v>
      </c>
      <c r="E36" s="169"/>
    </row>
    <row r="37" spans="1:5" ht="16.5" customHeight="1" thickTop="1" thickBot="1">
      <c r="A37" s="181" t="s">
        <v>83</v>
      </c>
      <c r="B37" s="182">
        <f>'Паричен тек'!B38</f>
        <v>2598</v>
      </c>
      <c r="C37" s="182">
        <f>'Паричен тек'!C38</f>
        <v>-6282</v>
      </c>
      <c r="D37" s="182">
        <f>'Паричен тек'!D38</f>
        <v>-241.80138568129331</v>
      </c>
      <c r="E37" s="169"/>
    </row>
    <row r="38" spans="1:5" ht="16.5" customHeight="1" thickTop="1" thickBot="1">
      <c r="A38" s="177" t="s">
        <v>43</v>
      </c>
      <c r="B38" s="178">
        <f>'Паричен тек'!B39</f>
        <v>0</v>
      </c>
      <c r="C38" s="178">
        <f>'Паричен тек'!C39</f>
        <v>-15960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-15960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-27169</v>
      </c>
      <c r="C46" s="178">
        <f>'Паричен тек'!C47</f>
        <v>-46725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220487</v>
      </c>
      <c r="C47" s="182">
        <f>'Паричен тек'!C48</f>
        <v>158858</v>
      </c>
      <c r="D47" s="182">
        <f>'Паричен тек'!D48</f>
        <v>72.048692213146353</v>
      </c>
      <c r="E47" s="169"/>
    </row>
    <row r="48" spans="1:5" ht="16.5" customHeight="1" thickTop="1" thickBot="1">
      <c r="A48" s="177" t="s">
        <v>225</v>
      </c>
      <c r="B48" s="178">
        <f>'Паричен тек'!B49</f>
        <v>193318</v>
      </c>
      <c r="C48" s="178">
        <f>'Паричен тек'!C49</f>
        <v>112133</v>
      </c>
      <c r="D48" s="178">
        <f>'Паричен тек'!D49</f>
        <v>58.004427937388137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71" t="str">
        <f>'ФИ-Почетна'!$C$22</f>
        <v>01.01 - 30.06</v>
      </c>
      <c r="G1" s="271"/>
    </row>
    <row r="2" spans="1:7" ht="12.75" customHeight="1">
      <c r="A2" s="187" t="s">
        <v>136</v>
      </c>
      <c r="B2" s="273" t="str">
        <f>'ФИ-Почетна'!$C$18</f>
        <v>ПРИЛЕПСКА ПИВАРНИЦА АД - Прилеп</v>
      </c>
      <c r="C2" s="274"/>
      <c r="D2" s="274"/>
      <c r="E2" s="186" t="s">
        <v>326</v>
      </c>
      <c r="F2" s="272">
        <f>'ФИ-Почетна'!$C$23</f>
        <v>2023</v>
      </c>
      <c r="G2" s="272"/>
    </row>
    <row r="3" spans="1:7" ht="28.5" customHeight="1">
      <c r="A3" s="269" t="s">
        <v>219</v>
      </c>
      <c r="B3" s="269"/>
      <c r="C3" s="269"/>
      <c r="D3" s="269"/>
      <c r="E3" s="269"/>
      <c r="F3" s="269"/>
      <c r="G3" s="269"/>
    </row>
    <row r="4" spans="1:7" ht="15.75" customHeight="1">
      <c r="A4" s="185"/>
      <c r="B4" s="188"/>
      <c r="C4" s="188"/>
      <c r="D4" s="188"/>
      <c r="E4" s="185"/>
      <c r="F4" s="270" t="s">
        <v>35</v>
      </c>
      <c r="G4" s="270"/>
    </row>
    <row r="5" spans="1:7" ht="30" customHeight="1">
      <c r="A5" s="267" t="s">
        <v>137</v>
      </c>
      <c r="B5" s="275" t="s">
        <v>230</v>
      </c>
      <c r="C5" s="275"/>
      <c r="D5" s="275"/>
      <c r="E5" s="275"/>
      <c r="F5" s="275" t="s">
        <v>140</v>
      </c>
      <c r="G5" s="275" t="s">
        <v>141</v>
      </c>
    </row>
    <row r="6" spans="1:7" s="190" customFormat="1" ht="27.75" customHeight="1">
      <c r="A6" s="268"/>
      <c r="B6" s="189" t="s">
        <v>231</v>
      </c>
      <c r="C6" s="189" t="s">
        <v>138</v>
      </c>
      <c r="D6" s="189" t="s">
        <v>232</v>
      </c>
      <c r="E6" s="189" t="s">
        <v>139</v>
      </c>
      <c r="F6" s="275"/>
      <c r="G6" s="275"/>
    </row>
    <row r="7" spans="1:7">
      <c r="A7" s="191" t="s">
        <v>157</v>
      </c>
      <c r="B7" s="192">
        <f>Капитал!B9</f>
        <v>305262</v>
      </c>
      <c r="C7" s="192">
        <f>Капитал!C9</f>
        <v>0</v>
      </c>
      <c r="D7" s="192">
        <f>Капитал!D9</f>
        <v>167775</v>
      </c>
      <c r="E7" s="192">
        <f>Капитал!E9</f>
        <v>1808714</v>
      </c>
      <c r="F7" s="192">
        <f>Капитал!F9</f>
        <v>0</v>
      </c>
      <c r="G7" s="193">
        <f>Капитал!G9</f>
        <v>2281751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77212</v>
      </c>
      <c r="F12" s="195">
        <f>Капитал!F14</f>
        <v>0</v>
      </c>
      <c r="G12" s="193">
        <f>Капитал!G14</f>
        <v>77212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-19950</v>
      </c>
      <c r="F14" s="195">
        <f>Капитал!F16</f>
        <v>0</v>
      </c>
      <c r="G14" s="193">
        <f>Капитал!G16</f>
        <v>-19950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-19330</v>
      </c>
      <c r="E18" s="195">
        <f>Капитал!E20</f>
        <v>0</v>
      </c>
      <c r="F18" s="195">
        <f>Капитал!F20</f>
        <v>0</v>
      </c>
      <c r="G18" s="193">
        <f>Капитал!G20</f>
        <v>-19330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305262</v>
      </c>
      <c r="C26" s="199">
        <f>Капитал!C28</f>
        <v>0</v>
      </c>
      <c r="D26" s="199">
        <f>Капитал!D28</f>
        <v>148445</v>
      </c>
      <c r="E26" s="199">
        <f>Капитал!E28</f>
        <v>1865976</v>
      </c>
      <c r="F26" s="199">
        <f>Капитал!F28</f>
        <v>0</v>
      </c>
      <c r="G26" s="199">
        <f>Капитал!G28</f>
        <v>2319683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103620</v>
      </c>
      <c r="F31" s="195">
        <f>Капитал!F33</f>
        <v>0</v>
      </c>
      <c r="G31" s="201">
        <f>Капитал!G33</f>
        <v>103620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68977</v>
      </c>
      <c r="E32" s="195">
        <f>Капитал!E34</f>
        <v>-68977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-15960</v>
      </c>
      <c r="F33" s="195">
        <f>Капитал!F35</f>
        <v>0</v>
      </c>
      <c r="G33" s="201">
        <f>Капитал!G35</f>
        <v>-15960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305262</v>
      </c>
      <c r="C45" s="199">
        <f>Капитал!C47</f>
        <v>0</v>
      </c>
      <c r="D45" s="199">
        <f>Капитал!D47</f>
        <v>217422</v>
      </c>
      <c r="E45" s="199">
        <f>Капитал!E47</f>
        <v>1884659</v>
      </c>
      <c r="F45" s="199">
        <f>Капитал!F47</f>
        <v>0</v>
      </c>
      <c r="G45" s="199">
        <f>Капитал!G47</f>
        <v>2407343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Katerina Mitreska</cp:lastModifiedBy>
  <cp:lastPrinted>2023-07-31T07:26:00Z</cp:lastPrinted>
  <dcterms:created xsi:type="dcterms:W3CDTF">2008-02-12T15:15:13Z</dcterms:created>
  <dcterms:modified xsi:type="dcterms:W3CDTF">2023-07-31T07:26:02Z</dcterms:modified>
</cp:coreProperties>
</file>