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 iterate="1"/>
</workbook>
</file>

<file path=xl/calcChain.xml><?xml version="1.0" encoding="utf-8"?>
<calcChain xmlns="http://schemas.openxmlformats.org/spreadsheetml/2006/main">
  <c r="B39" i="7" l="1"/>
  <c r="B29" i="7"/>
  <c r="B9" i="7"/>
  <c r="B47" i="7" s="1"/>
  <c r="B49" i="7" s="1"/>
  <c r="D23" i="25" l="1"/>
  <c r="C37" i="22" l="1"/>
  <c r="C33" i="22"/>
  <c r="C20" i="22"/>
  <c r="C12" i="22"/>
  <c r="C11" i="22"/>
  <c r="C32" i="22" s="1"/>
  <c r="C41" i="22" s="1"/>
  <c r="C43" i="22" s="1"/>
  <c r="C45" i="22" s="1"/>
  <c r="C49" i="22" l="1"/>
  <c r="C47" i="22"/>
  <c r="C19" i="25"/>
  <c r="C9" i="7" l="1"/>
  <c r="C29" i="7"/>
  <c r="C39" i="7"/>
  <c r="C47" i="7" l="1"/>
  <c r="C49" i="7" s="1"/>
  <c r="D37" i="22" l="1"/>
  <c r="D33" i="22"/>
  <c r="D20" i="22"/>
  <c r="D12" i="22"/>
  <c r="D11" i="22" s="1"/>
  <c r="C51" i="25"/>
  <c r="C43" i="25"/>
  <c r="C42" i="25" s="1"/>
  <c r="C37" i="25"/>
  <c r="C27" i="25"/>
  <c r="C13" i="25"/>
  <c r="C11" i="25" s="1"/>
  <c r="D32" i="22" l="1"/>
  <c r="D41" i="22" s="1"/>
  <c r="D43" i="22" s="1"/>
  <c r="D45" i="22" s="1"/>
  <c r="D49" i="22" s="1"/>
  <c r="C56" i="25"/>
  <c r="C34" i="25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0" i="24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 s="1"/>
  <c r="D33" i="7"/>
  <c r="D32" i="6" s="1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 s="1"/>
  <c r="D24" i="7"/>
  <c r="D23" i="6" s="1"/>
  <c r="D25" i="7"/>
  <c r="D24" i="6" s="1"/>
  <c r="D26" i="7"/>
  <c r="D25" i="6" s="1"/>
  <c r="D27" i="7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F26" i="13"/>
  <c r="B47" i="12"/>
  <c r="B45" i="13" s="1"/>
  <c r="E33" i="22"/>
  <c r="E33" i="20" s="1"/>
  <c r="D29" i="7"/>
  <c r="D28" i="6" s="1"/>
  <c r="D27" i="25"/>
  <c r="D24" i="24" s="1"/>
  <c r="B39" i="24"/>
  <c r="B48" i="24"/>
  <c r="B40" i="24"/>
  <c r="D42" i="25"/>
  <c r="D39" i="24" s="1"/>
  <c r="B16" i="24"/>
  <c r="D47" i="22" l="1"/>
  <c r="D9" i="7"/>
  <c r="D8" i="6" s="1"/>
  <c r="G28" i="12"/>
  <c r="G47" i="12" s="1"/>
  <c r="G45" i="13" s="1"/>
  <c r="B53" i="24"/>
  <c r="D56" i="25"/>
  <c r="D53" i="24" s="1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C48" i="6"/>
  <c r="C46" i="6"/>
  <c r="B46" i="6"/>
  <c r="D47" i="7"/>
  <c r="D46" i="6" s="1"/>
  <c r="C8" i="24"/>
  <c r="C31" i="24"/>
  <c r="C40" i="24"/>
  <c r="D12" i="20"/>
  <c r="B38" i="6"/>
  <c r="B10" i="24"/>
  <c r="C10" i="24"/>
  <c r="D26" i="13"/>
  <c r="E47" i="12"/>
  <c r="E45" i="13" s="1"/>
  <c r="G26" i="13" l="1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<sst xmlns="http://schemas.openxmlformats.org/spreadsheetml/2006/main" count="473" uniqueCount="379">
  <si>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</si>
  <si>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</si>
  <si>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</si>
  <si>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</si>
  <si>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</si>
  <si>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</si>
  <si>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</si>
  <si>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</si>
  <si>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</si>
  <si>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</si>
  <si>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</si>
  <si>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</si>
  <si>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</si>
  <si>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</si>
  <si>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</si>
  <si>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</si>
  <si>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</si>
  <si>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</si>
  <si>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</si>
  <si>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</si>
  <si>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</si>
  <si>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</si>
  <si>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</si>
  <si>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</si>
  <si>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</si>
  <si>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</si>
  <si>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</si>
  <si>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</si>
  <si>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</si>
  <si>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</si>
  <si>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</si>
  <si>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</si>
  <si>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</si>
  <si>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</si>
  <si>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</si>
  <si>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</si>
  <si>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</si>
  <si>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</si>
  <si>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</si>
  <si>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</si>
  <si>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</si>
  <si>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</si>
  <si>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</si>
  <si>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</si>
  <si>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</si>
  <si>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</si>
  <si>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</si>
  <si>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</si>
  <si>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</si>
  <si>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</si>
  <si>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</si>
  <si>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</si>
  <si>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</si>
  <si>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</si>
  <si>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</si>
  <si>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</si>
  <si>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</si>
  <si>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</si>
  <si>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</si>
  <si>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</si>
  <si>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</si>
  <si>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</si>
  <si>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</si>
  <si>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</si>
  <si>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</si>
  <si>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</si>
  <si>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</si>
  <si>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</si>
  <si>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</si>
  <si>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</si>
  <si>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</si>
  <si>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</si>
  <si>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</si>
  <si>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</si>
  <si>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</si>
  <si>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</si>
  <si>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</si>
  <si>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</si>
  <si>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</si>
  <si>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</si>
  <si>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</si>
  <si>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</si>
  <si>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</si>
  <si>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</si>
  <si>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</si>
  <si>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</si>
  <si>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</si>
  <si>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</si>
  <si>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</si>
  <si>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</si>
  <si>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</si>
  <si>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</si>
  <si>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</si>
  <si>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</si>
  <si>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</si>
  <si>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</si>
  <si>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</si>
  <si>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</si>
  <si>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</si>
  <si>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</si>
  <si>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</si>
  <si>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</si>
  <si>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</si>
  <si>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</si>
  <si>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</si>
  <si>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</si>
  <si>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</si>
  <si>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</si>
  <si>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</si>
  <si>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</si>
  <si>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</si>
  <si>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</si>
  <si>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</si>
  <si>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</si>
  <si>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</si>
  <si>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</si>
  <si>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</si>
  <si>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</si>
  <si>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</si>
  <si>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</si>
  <si>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</si>
  <si>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</si>
  <si>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</si>
  <si>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</si>
  <si>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</si>
  <si>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</si>
  <si>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</si>
  <si>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</si>
  <si>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</si>
  <si>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</si>
  <si>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</si>
  <si>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</si>
  <si>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</si>
  <si>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</si>
  <si>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</si>
  <si>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</si>
  <si>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</si>
  <si>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</si>
  <si>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</si>
  <si>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</si>
  <si>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</si>
  <si>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</si>
  <si>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</si>
  <si>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</si>
  <si>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</si>
  <si>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</si>
  <si>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</si>
  <si>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</si>
  <si>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</si>
  <si>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</si>
  <si>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</si>
  <si>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</si>
  <si>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</si>
  <si>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</si>
  <si>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</si>
  <si>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</si>
  <si>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</si>
  <si>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</si>
  <si>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</si>
  <si>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</si>
  <si>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</si>
  <si>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</si>
  <si>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</si>
  <si>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</si>
  <si>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</si>
  <si>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</si>
  <si>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</si>
  <si>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</si>
  <si>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</si>
  <si>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</si>
  <si>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</si>
  <si>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</si>
  <si>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</si>
  <si>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</si>
  <si>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</si>
  <si>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</si>
  <si>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</si>
  <si>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</si>
  <si>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</si>
  <si>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</si>
  <si>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</si>
  <si>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</si>
  <si>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</si>
  <si>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</si>
  <si>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</si>
  <si>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</si>
  <si>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</si>
  <si>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</si>
  <si>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</si>
  <si>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</si>
  <si>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</si>
  <si>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</si>
  <si>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</si>
  <si>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</si>
  <si>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</si>
  <si>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</si>
  <si>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</si>
  <si>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</si>
  <si>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</si>
  <si>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</si>
  <si>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</si>
  <si>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</si>
  <si>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</si>
  <si>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</si>
  <si>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</si>
  <si>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</si>
  <si>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</si>
  <si>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</si>
  <si>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</si>
  <si>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</si>
  <si>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</si>
  <si>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</si>
  <si>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</si>
  <si>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</si>
  <si>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</si>
  <si>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</si>
  <si>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</si>
  <si>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</si>
  <si>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</si>
  <si>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</si>
  <si>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</si>
  <si>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</si>
  <si>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</si>
  <si>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</si>
  <si>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</si>
  <si>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</si>
  <si>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</si>
  <si>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</si>
  <si>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</si>
  <si>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</si>
  <si>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</si>
  <si>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</si>
  <si>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</si>
  <si>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</si>
  <si>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</si>
  <si>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</si>
  <si>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</si>
  <si>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</si>
  <si>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</si>
  <si>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</si>
  <si>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</si>
  <si>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</si>
  <si>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</si>
  <si>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</si>
  <si>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</si>
  <si>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</si>
  <si>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</si>
  <si>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</si>
  <si>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</si>
  <si>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</si>
  <si>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</si>
  <si>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</si>
  <si>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</si>
  <si>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</si>
  <si>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</si>
  <si>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</si>
  <si>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</si>
  <si>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</si>
  <si>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</si>
  <si>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</si>
  <si>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</si>
  <si>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</si>
  <si>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</si>
  <si>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</si>
  <si>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</si>
  <si>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</si>
  <si>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</si>
  <si>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</si>
  <si>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</si>
  <si>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</si>
  <si>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</si>
  <si>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</si>
  <si>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</si>
  <si>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</si>
  <si>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</si>
  <si>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</si>
  <si>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</si>
  <si>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</si>
  <si>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</si>
  <si>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</si>
  <si>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</si>
  <si>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</si>
  <si>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</si>
  <si>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</si>
  <si>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</si>
  <si>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</si>
  <si>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</si>
  <si>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</si>
  <si>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</si>
  <si>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</si>
  <si>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</si>
  <si>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</si>
  <si>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</si>
  <si>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</si>
  <si>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</si>
  <si>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</si>
  <si>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</si>
  <si>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</si>
  <si>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</si>
  <si>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</si>
  <si>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</si>
  <si>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</si>
  <si>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</si>
  <si>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</si>
  <si>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</si>
  <si>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</si>
  <si>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</si>
  <si>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</si>
  <si>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</si>
  <si>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</si>
  <si>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</si>
  <si>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</si>
  <si>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</si>
  <si>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</si>
  <si>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</si>
  <si>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</si>
  <si>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</si>
  <si>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</si>
  <si>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</si>
  <si>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</si>
  <si>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</si>
  <si>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</si>
  <si>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</si>
  <si>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</si>
  <si>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</si>
  <si>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</si>
  <si>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</si>
  <si>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</si>
  <si>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</si>
  <si>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</si>
  <si>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</si>
  <si>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</si>
  <si>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</si>
  <si>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</si>
  <si>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</si>
  <si>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</si>
  <si>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</si>
  <si>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</si>
  <si>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</si>
  <si>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</si>
  <si>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</si>
  <si>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</si>
  <si>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</si>
  <si>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</si>
  <si>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</si>
  <si>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</si>
  <si>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</si>
  <si>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</si>
  <si>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</si>
  <si>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</si>
  <si>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</si>
  <si>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</si>
  <si>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</si>
  <si>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</si>
  <si>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</si>
  <si>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</si>
  <si>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</si>
  <si>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</si>
  <si>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</si>
  <si>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</si>
  <si>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</si>
  <si>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</si>
  <si>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</si>
  <si>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</si>
  <si>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</si>
  <si>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</si>
  <si>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</si>
  <si>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</si>
  <si>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</si>
  <si>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</si>
  <si>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</si>
  <si>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</si>
  <si>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</si>
  <si>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</si>
  <si>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</si>
  <si>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</si>
  <si>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</si>
  <si>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</si>
  <si>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 xml:space="preserve">ТЕТЕКС 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</si>
</sst>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7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302</v>
      </c>
      <c r="U3" s="43" t="s">
        <v>303</v>
      </c>
      <c r="V3" s="43" t="s">
        <v>304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305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306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307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308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309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310</v>
      </c>
      <c r="C18" s="222" t="s">
        <v>378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311</v>
      </c>
      <c r="C19" s="217">
        <v>4037537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312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313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314</v>
      </c>
      <c r="C22" s="85" t="s">
        <v>306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315</v>
      </c>
      <c r="C23" s="86">
        <v>2023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316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321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317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322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323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7" zoomScale="120" workbookViewId="0">
      <selection activeCell="C32" sqref="C32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310</v>
      </c>
      <c r="B1" s="232" t="str">
        <f>'ФИ-Почетна'!$C$18</f>
        <v xml:space="preserve">ТЕТЕКС АД </v>
      </c>
      <c r="C1" s="232"/>
      <c r="D1" s="232"/>
    </row>
    <row r="2" spans="1:6" x14ac:dyDescent="0.2">
      <c r="A2" s="99" t="s">
        <v>318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315</v>
      </c>
      <c r="B3" s="101">
        <f>'ФИ-Почетна'!$C$23</f>
        <v>2023</v>
      </c>
      <c r="C3" s="102"/>
      <c r="D3" s="103"/>
    </row>
    <row r="4" spans="1:6" x14ac:dyDescent="0.2">
      <c r="A4" s="104" t="s">
        <v>319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375</v>
      </c>
      <c r="B6" s="235"/>
      <c r="C6" s="235"/>
      <c r="D6" s="235"/>
      <c r="F6" s="107"/>
    </row>
    <row r="7" spans="1:6" x14ac:dyDescent="0.2">
      <c r="A7" s="233" t="s">
        <v>376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v>1120472</v>
      </c>
      <c r="C11" s="75">
        <f>C12+C13+C18+C19+C25+C26</f>
        <v>1173763</v>
      </c>
      <c r="D11" s="75">
        <f t="shared" ref="D11:D35" si="0">IF(B11&lt;=0,0,C11/B11*100)</f>
        <v>104.75612063487529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159</v>
      </c>
      <c r="D12" s="75">
        <f t="shared" si="0"/>
        <v>0</v>
      </c>
      <c r="F12" s="111"/>
    </row>
    <row r="13" spans="1:6" ht="14.25" thickTop="1" thickBot="1" x14ac:dyDescent="0.25">
      <c r="A13" s="87" t="s">
        <v>292</v>
      </c>
      <c r="B13" s="75">
        <v>91306</v>
      </c>
      <c r="C13" s="75">
        <f>SUM(C14:C17)</f>
        <v>117951</v>
      </c>
      <c r="D13" s="75">
        <f t="shared" si="0"/>
        <v>129.18209099073445</v>
      </c>
      <c r="F13" s="111"/>
    </row>
    <row r="14" spans="1:6" ht="14.25" thickTop="1" thickBot="1" x14ac:dyDescent="0.25">
      <c r="A14" s="88" t="s">
        <v>296</v>
      </c>
      <c r="B14" s="77">
        <v>89115</v>
      </c>
      <c r="C14" s="77">
        <v>115625</v>
      </c>
      <c r="D14" s="76">
        <f t="shared" si="0"/>
        <v>129.74807832575885</v>
      </c>
      <c r="F14" s="111"/>
    </row>
    <row r="15" spans="1:6" ht="27" thickTop="1" thickBot="1" x14ac:dyDescent="0.25">
      <c r="A15" s="88" t="s">
        <v>259</v>
      </c>
      <c r="B15" s="77">
        <v>2191</v>
      </c>
      <c r="C15" s="77">
        <v>2326</v>
      </c>
      <c r="D15" s="76">
        <f t="shared" si="0"/>
        <v>106.16157005933364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 x14ac:dyDescent="0.25">
      <c r="A18" s="87" t="s">
        <v>293</v>
      </c>
      <c r="B18" s="94">
        <v>561913</v>
      </c>
      <c r="C18" s="94">
        <v>561913</v>
      </c>
      <c r="D18" s="75">
        <f t="shared" si="0"/>
        <v>100</v>
      </c>
      <c r="F18" s="111"/>
    </row>
    <row r="19" spans="1:6" ht="14.25" thickTop="1" thickBot="1" x14ac:dyDescent="0.25">
      <c r="A19" s="87" t="s">
        <v>294</v>
      </c>
      <c r="B19" s="75">
        <v>467253</v>
      </c>
      <c r="C19" s="75">
        <f>SUM(C20:C24)</f>
        <v>493740</v>
      </c>
      <c r="D19" s="75">
        <f t="shared" si="0"/>
        <v>105.66866344357339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>IF(B21&lt;=0,0,C20/B21*100)</f>
        <v>0</v>
      </c>
      <c r="F20" s="111"/>
    </row>
    <row r="21" spans="1:6" ht="14.25" thickTop="1" thickBot="1" x14ac:dyDescent="0.25">
      <c r="A21" s="88" t="s">
        <v>162</v>
      </c>
      <c r="B21" s="77">
        <v>451144</v>
      </c>
      <c r="C21" s="77">
        <v>477629</v>
      </c>
      <c r="D21" s="76">
        <f>IF(B22&lt;=0,0,C21/B22*100)</f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>IF(B23&lt;=0,0,C22/B23*100)</f>
        <v>0</v>
      </c>
      <c r="F22" s="111"/>
    </row>
    <row r="23" spans="1:6" ht="14.25" thickTop="1" thickBot="1" x14ac:dyDescent="0.25">
      <c r="A23" s="88" t="s">
        <v>164</v>
      </c>
      <c r="B23" s="77">
        <v>16109</v>
      </c>
      <c r="C23" s="77">
        <v>16111</v>
      </c>
      <c r="D23" s="76">
        <f>IF(B24&lt;=0,0,C23/B24*100)</f>
        <v>0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295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v>576866</v>
      </c>
      <c r="C27" s="75">
        <f>SUM(C28:C33)</f>
        <v>518528</v>
      </c>
      <c r="D27" s="75">
        <f t="shared" si="0"/>
        <v>89.887079495064711</v>
      </c>
      <c r="F27" s="111"/>
    </row>
    <row r="28" spans="1:6" ht="14.25" thickTop="1" thickBot="1" x14ac:dyDescent="0.25">
      <c r="A28" s="89" t="s">
        <v>166</v>
      </c>
      <c r="B28" s="77">
        <v>503172</v>
      </c>
      <c r="C28" s="77">
        <v>441214</v>
      </c>
      <c r="D28" s="76">
        <f t="shared" si="0"/>
        <v>87.686516737815296</v>
      </c>
      <c r="F28" s="111"/>
    </row>
    <row r="29" spans="1:6" ht="15.75" customHeight="1" thickTop="1" thickBot="1" x14ac:dyDescent="0.25">
      <c r="A29" s="89" t="s">
        <v>167</v>
      </c>
      <c r="B29" s="77">
        <v>2184</v>
      </c>
      <c r="C29" s="77">
        <v>2436</v>
      </c>
      <c r="D29" s="76">
        <f t="shared" si="0"/>
        <v>111.53846153846155</v>
      </c>
      <c r="F29" s="111"/>
    </row>
    <row r="30" spans="1:6" ht="14.25" thickTop="1" thickBot="1" x14ac:dyDescent="0.25">
      <c r="A30" s="89" t="s">
        <v>168</v>
      </c>
      <c r="B30" s="77">
        <v>2586</v>
      </c>
      <c r="C30" s="77">
        <v>18737</v>
      </c>
      <c r="D30" s="76">
        <f t="shared" si="0"/>
        <v>724.55529775715388</v>
      </c>
      <c r="F30" s="111"/>
    </row>
    <row r="31" spans="1:6" ht="14.25" thickTop="1" thickBot="1" x14ac:dyDescent="0.25">
      <c r="A31" s="89" t="s">
        <v>169</v>
      </c>
      <c r="B31" s="77">
        <v>102</v>
      </c>
      <c r="C31" s="77">
        <v>102</v>
      </c>
      <c r="D31" s="76">
        <f t="shared" si="0"/>
        <v>100</v>
      </c>
      <c r="F31" s="111"/>
    </row>
    <row r="32" spans="1:6" ht="14.25" thickTop="1" thickBot="1" x14ac:dyDescent="0.25">
      <c r="A32" s="89" t="s">
        <v>170</v>
      </c>
      <c r="B32" s="77">
        <v>51565</v>
      </c>
      <c r="C32" s="77">
        <v>44357</v>
      </c>
      <c r="D32" s="76">
        <f t="shared" si="0"/>
        <v>86.021526229031323</v>
      </c>
      <c r="F32" s="111"/>
    </row>
    <row r="33" spans="1:6" ht="14.25" thickTop="1" thickBot="1" x14ac:dyDescent="0.25">
      <c r="A33" s="89" t="s">
        <v>300</v>
      </c>
      <c r="B33" s="77">
        <v>17257</v>
      </c>
      <c r="C33" s="77">
        <v>11682</v>
      </c>
      <c r="D33" s="76">
        <f t="shared" si="0"/>
        <v>67.69426899229299</v>
      </c>
      <c r="F33" s="111"/>
    </row>
    <row r="34" spans="1:6" ht="14.25" thickTop="1" thickBot="1" x14ac:dyDescent="0.25">
      <c r="A34" s="90" t="s">
        <v>173</v>
      </c>
      <c r="B34" s="75">
        <v>1697338</v>
      </c>
      <c r="C34" s="75">
        <f>C11+C27</f>
        <v>1692291</v>
      </c>
      <c r="D34" s="75">
        <f t="shared" si="0"/>
        <v>99.702652035127954</v>
      </c>
      <c r="F34" s="111"/>
    </row>
    <row r="35" spans="1:6" ht="14.25" thickTop="1" thickBot="1" x14ac:dyDescent="0.25">
      <c r="A35" s="41" t="s">
        <v>171</v>
      </c>
      <c r="B35" s="77">
        <v>87732</v>
      </c>
      <c r="C35" s="77">
        <v>87767</v>
      </c>
      <c r="D35" s="76">
        <f t="shared" si="0"/>
        <v>100.03989422331647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v>1634970</v>
      </c>
      <c r="C37" s="75">
        <f>(SUM(C38:C41))</f>
        <v>1613331</v>
      </c>
      <c r="D37" s="75">
        <f t="shared" ref="D37:D57" si="1">IF(B37&lt;=0,0,C37/B37*100)</f>
        <v>98.676489476871126</v>
      </c>
      <c r="F37" s="111"/>
    </row>
    <row r="38" spans="1:6" ht="14.25" thickTop="1" thickBot="1" x14ac:dyDescent="0.25">
      <c r="A38" s="88" t="s">
        <v>297</v>
      </c>
      <c r="B38" s="77">
        <v>1281978</v>
      </c>
      <c r="C38" s="77">
        <v>1277836</v>
      </c>
      <c r="D38" s="76">
        <f t="shared" si="1"/>
        <v>99.676905531920198</v>
      </c>
      <c r="F38" s="111"/>
    </row>
    <row r="39" spans="1:6" ht="14.25" thickTop="1" thickBot="1" x14ac:dyDescent="0.25">
      <c r="A39" s="92" t="s">
        <v>176</v>
      </c>
      <c r="B39" s="77">
        <v>229261</v>
      </c>
      <c r="C39" s="77">
        <v>226525</v>
      </c>
      <c r="D39" s="76">
        <f t="shared" si="1"/>
        <v>98.806600337606483</v>
      </c>
      <c r="F39" s="111"/>
    </row>
    <row r="40" spans="1:6" ht="14.25" thickTop="1" thickBot="1" x14ac:dyDescent="0.25">
      <c r="A40" s="88" t="s">
        <v>128</v>
      </c>
      <c r="B40" s="77">
        <v>123731</v>
      </c>
      <c r="C40" s="77">
        <v>108970</v>
      </c>
      <c r="D40" s="76">
        <f t="shared" si="1"/>
        <v>88.07008752859025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v>62368</v>
      </c>
      <c r="C42" s="75">
        <f>C43+C51</f>
        <v>78960</v>
      </c>
      <c r="D42" s="75">
        <f t="shared" si="1"/>
        <v>126.60338635197536</v>
      </c>
      <c r="F42" s="111"/>
    </row>
    <row r="43" spans="1:6" ht="14.25" thickTop="1" thickBot="1" x14ac:dyDescent="0.25">
      <c r="A43" s="90" t="s">
        <v>178</v>
      </c>
      <c r="B43" s="75">
        <v>62368</v>
      </c>
      <c r="C43" s="75">
        <f>SUM(C44:C50)</f>
        <v>78960</v>
      </c>
      <c r="D43" s="75">
        <f t="shared" si="1"/>
        <v>126.60338635197536</v>
      </c>
      <c r="F43" s="111"/>
    </row>
    <row r="44" spans="1:6" ht="14.25" thickTop="1" thickBot="1" x14ac:dyDescent="0.25">
      <c r="A44" s="88" t="s">
        <v>179</v>
      </c>
      <c r="B44" s="77">
        <v>36254</v>
      </c>
      <c r="C44" s="77">
        <v>67779</v>
      </c>
      <c r="D44" s="76">
        <f t="shared" si="1"/>
        <v>186.95592210514701</v>
      </c>
      <c r="F44" s="107"/>
    </row>
    <row r="45" spans="1:6" ht="14.25" thickTop="1" thickBot="1" x14ac:dyDescent="0.25">
      <c r="A45" s="89" t="s">
        <v>266</v>
      </c>
      <c r="B45" s="77">
        <v>8017</v>
      </c>
      <c r="C45" s="77">
        <v>0</v>
      </c>
      <c r="D45" s="76">
        <f t="shared" si="1"/>
        <v>0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9926</v>
      </c>
      <c r="C47" s="77">
        <v>1011</v>
      </c>
      <c r="D47" s="76">
        <f t="shared" si="1"/>
        <v>10.185371750957083</v>
      </c>
      <c r="F47" s="107"/>
    </row>
    <row r="48" spans="1:6" ht="14.25" thickTop="1" thickBot="1" x14ac:dyDescent="0.25">
      <c r="A48" s="89" t="s">
        <v>267</v>
      </c>
      <c r="B48" s="77">
        <v>6342</v>
      </c>
      <c r="C48" s="77">
        <v>9011</v>
      </c>
      <c r="D48" s="76">
        <f t="shared" si="1"/>
        <v>142.08451592557554</v>
      </c>
    </row>
    <row r="49" spans="1:4" ht="14.25" thickTop="1" thickBot="1" x14ac:dyDescent="0.25">
      <c r="A49" s="89" t="s">
        <v>301</v>
      </c>
      <c r="B49" s="77">
        <v>1829</v>
      </c>
      <c r="C49" s="77">
        <v>1159</v>
      </c>
      <c r="D49" s="76">
        <f t="shared" si="1"/>
        <v>63.36796063422635</v>
      </c>
    </row>
    <row r="50" spans="1:4" ht="27" thickTop="1" thickBot="1" x14ac:dyDescent="0.25">
      <c r="A50" s="89" t="s">
        <v>298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324</v>
      </c>
      <c r="B52" s="77">
        <v>0</v>
      </c>
      <c r="C52" s="77">
        <v>0</v>
      </c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299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v>1697338</v>
      </c>
      <c r="C56" s="75">
        <f>C37+C43+C51</f>
        <v>1692291</v>
      </c>
      <c r="D56" s="75">
        <f t="shared" si="1"/>
        <v>99.702652035127954</v>
      </c>
    </row>
    <row r="57" spans="1:4" ht="14.25" thickTop="1" thickBot="1" x14ac:dyDescent="0.25">
      <c r="A57" s="41" t="s">
        <v>185</v>
      </c>
      <c r="B57" s="77">
        <v>87732</v>
      </c>
      <c r="C57" s="77">
        <v>87767</v>
      </c>
      <c r="D57" s="76">
        <f t="shared" si="1"/>
        <v>100.03989422331647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1" zoomScale="120" zoomScaleNormal="120" workbookViewId="0">
      <selection activeCell="D39" sqref="D39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310</v>
      </c>
      <c r="C1" s="232" t="str">
        <f>'ФИ-Почетна'!$C$18</f>
        <v xml:space="preserve">ТЕТЕКС АД </v>
      </c>
      <c r="D1" s="232"/>
      <c r="E1" s="232"/>
    </row>
    <row r="2" spans="1:7" ht="12.75" customHeight="1" x14ac:dyDescent="0.2">
      <c r="A2" s="112"/>
      <c r="B2" s="113" t="s">
        <v>318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315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319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377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31600</v>
      </c>
      <c r="D11" s="75">
        <f>D12+D18+D19</f>
        <v>90523</v>
      </c>
      <c r="E11" s="75">
        <f>IF(C11&lt;=0,0,D11/C11*100)</f>
        <v>286.46518987341773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C13+C14</f>
        <v>21327</v>
      </c>
      <c r="D12" s="76">
        <f>D13+D14</f>
        <v>75662</v>
      </c>
      <c r="E12" s="76">
        <f t="shared" ref="E12:E49" si="0">IF(C12&lt;=0,0,D12/C12*100)</f>
        <v>354.77094762507619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20123</v>
      </c>
      <c r="D13" s="77">
        <v>58575</v>
      </c>
      <c r="E13" s="76">
        <f t="shared" si="0"/>
        <v>291.08482830591862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1204</v>
      </c>
      <c r="D14" s="77">
        <v>17087</v>
      </c>
      <c r="E14" s="76">
        <f t="shared" si="0"/>
        <v>1419.1860465116281</v>
      </c>
      <c r="G14" s="111"/>
    </row>
    <row r="15" spans="1:7" ht="14.25" thickTop="1" thickBot="1" x14ac:dyDescent="0.25">
      <c r="A15" s="74">
        <v>3</v>
      </c>
      <c r="B15" s="95" t="s">
        <v>11</v>
      </c>
      <c r="C15" s="78"/>
      <c r="D15" s="78"/>
      <c r="E15" s="78" t="s">
        <v>320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250027</v>
      </c>
      <c r="D16" s="77">
        <v>227373</v>
      </c>
      <c r="E16" s="76">
        <f t="shared" si="0"/>
        <v>90.939378547116917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241648</v>
      </c>
      <c r="D17" s="77">
        <v>182133</v>
      </c>
      <c r="E17" s="76">
        <f t="shared" si="0"/>
        <v>75.371201085876976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2827</v>
      </c>
      <c r="D18" s="77">
        <v>1762</v>
      </c>
      <c r="E18" s="76">
        <f t="shared" si="0"/>
        <v>62.327555712769723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7446</v>
      </c>
      <c r="D19" s="77">
        <v>13099</v>
      </c>
      <c r="E19" s="76">
        <f t="shared" si="0"/>
        <v>175.91995702390545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31790</v>
      </c>
      <c r="D20" s="75">
        <f>SUM(D21:D31)</f>
        <v>82745</v>
      </c>
      <c r="E20" s="75">
        <f t="shared" si="0"/>
        <v>260.28625353884871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5202</v>
      </c>
      <c r="D21" s="77">
        <v>30692</v>
      </c>
      <c r="E21" s="76">
        <f t="shared" si="0"/>
        <v>590.00384467512492</v>
      </c>
      <c r="G21" s="111"/>
    </row>
    <row r="22" spans="1:7" ht="14.25" thickTop="1" thickBot="1" x14ac:dyDescent="0.25">
      <c r="A22" s="74">
        <v>10</v>
      </c>
      <c r="B22" s="96" t="s">
        <v>271</v>
      </c>
      <c r="C22" s="77">
        <v>3423</v>
      </c>
      <c r="D22" s="77">
        <v>3770</v>
      </c>
      <c r="E22" s="76">
        <f t="shared" si="0"/>
        <v>110.13730645632486</v>
      </c>
      <c r="G22" s="111"/>
    </row>
    <row r="23" spans="1:7" ht="27" thickTop="1" thickBot="1" x14ac:dyDescent="0.25">
      <c r="A23" s="74">
        <v>11</v>
      </c>
      <c r="B23" s="96" t="s">
        <v>272</v>
      </c>
      <c r="C23" s="77">
        <v>23</v>
      </c>
      <c r="D23" s="77">
        <v>18408</v>
      </c>
      <c r="E23" s="76">
        <f t="shared" si="0"/>
        <v>80034.782608695648</v>
      </c>
      <c r="G23" s="111"/>
    </row>
    <row r="24" spans="1:7" ht="14.25" thickTop="1" thickBot="1" x14ac:dyDescent="0.25">
      <c r="A24" s="74">
        <v>12</v>
      </c>
      <c r="B24" s="96" t="s">
        <v>273</v>
      </c>
      <c r="C24" s="77">
        <v>3732</v>
      </c>
      <c r="D24" s="77">
        <v>3246</v>
      </c>
      <c r="E24" s="76">
        <f t="shared" si="0"/>
        <v>86.977491961414785</v>
      </c>
      <c r="G24" s="111"/>
    </row>
    <row r="25" spans="1:7" ht="14.25" thickTop="1" thickBot="1" x14ac:dyDescent="0.25">
      <c r="A25" s="74">
        <v>13</v>
      </c>
      <c r="B25" s="96" t="s">
        <v>274</v>
      </c>
      <c r="C25" s="77">
        <v>6289</v>
      </c>
      <c r="D25" s="77">
        <v>12678</v>
      </c>
      <c r="E25" s="76">
        <f t="shared" si="0"/>
        <v>201.59007791381777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8716</v>
      </c>
      <c r="D26" s="77">
        <v>12425</v>
      </c>
      <c r="E26" s="76">
        <f t="shared" si="0"/>
        <v>142.55392381826525</v>
      </c>
      <c r="G26" s="111"/>
    </row>
    <row r="27" spans="1:7" ht="14.25" thickTop="1" thickBot="1" x14ac:dyDescent="0.25">
      <c r="A27" s="74">
        <v>15</v>
      </c>
      <c r="B27" s="95" t="s">
        <v>275</v>
      </c>
      <c r="C27" s="77">
        <v>1342</v>
      </c>
      <c r="D27" s="77">
        <v>1278</v>
      </c>
      <c r="E27" s="76">
        <f t="shared" si="0"/>
        <v>95.230998509687041</v>
      </c>
      <c r="G27" s="111"/>
    </row>
    <row r="28" spans="1:7" ht="14.25" thickTop="1" thickBot="1" x14ac:dyDescent="0.25">
      <c r="A28" s="74">
        <v>16</v>
      </c>
      <c r="B28" s="96" t="s">
        <v>276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277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278</v>
      </c>
      <c r="C31" s="77">
        <v>3063</v>
      </c>
      <c r="D31" s="77">
        <v>248</v>
      </c>
      <c r="E31" s="76">
        <f t="shared" si="0"/>
        <v>8.0966372837087821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-8569</v>
      </c>
      <c r="D32" s="79">
        <f>D11-D20-D16+D17</f>
        <v>-37462</v>
      </c>
      <c r="E32" s="79">
        <f t="shared" si="0"/>
        <v>0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18536</v>
      </c>
      <c r="D33" s="79">
        <f>D34+D35+D36</f>
        <v>52185</v>
      </c>
      <c r="E33" s="75">
        <f t="shared" si="0"/>
        <v>281.53323262839882</v>
      </c>
      <c r="G33" s="111"/>
    </row>
    <row r="34" spans="1:7" ht="14.25" thickTop="1" thickBot="1" x14ac:dyDescent="0.25">
      <c r="A34" s="74" t="s">
        <v>286</v>
      </c>
      <c r="B34" s="95" t="s">
        <v>250</v>
      </c>
      <c r="C34" s="77">
        <v>1458</v>
      </c>
      <c r="D34" s="77">
        <v>323</v>
      </c>
      <c r="E34" s="76">
        <f t="shared" si="0"/>
        <v>22.153635116598082</v>
      </c>
      <c r="G34" s="111"/>
    </row>
    <row r="35" spans="1:7" ht="14.25" thickTop="1" thickBot="1" x14ac:dyDescent="0.25">
      <c r="A35" s="74" t="s">
        <v>287</v>
      </c>
      <c r="B35" s="95" t="s">
        <v>251</v>
      </c>
      <c r="C35" s="77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288</v>
      </c>
      <c r="B36" s="95" t="s">
        <v>279</v>
      </c>
      <c r="C36" s="77">
        <v>17078</v>
      </c>
      <c r="D36" s="77">
        <v>51862</v>
      </c>
      <c r="E36" s="76">
        <f t="shared" si="0"/>
        <v>303.67724557910759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7</v>
      </c>
      <c r="D37" s="75">
        <f>D38+D39+D40</f>
        <v>342</v>
      </c>
      <c r="E37" s="75">
        <f t="shared" si="0"/>
        <v>4885.7142857142853</v>
      </c>
      <c r="G37" s="111"/>
    </row>
    <row r="38" spans="1:7" ht="14.25" thickTop="1" thickBot="1" x14ac:dyDescent="0.25">
      <c r="A38" s="74" t="s">
        <v>289</v>
      </c>
      <c r="B38" s="95" t="s">
        <v>252</v>
      </c>
      <c r="C38" s="77">
        <v>7</v>
      </c>
      <c r="D38" s="77">
        <v>342</v>
      </c>
      <c r="E38" s="76">
        <f t="shared" si="0"/>
        <v>4885.7142857142853</v>
      </c>
      <c r="G38" s="111"/>
    </row>
    <row r="39" spans="1:7" ht="14.25" thickTop="1" thickBot="1" x14ac:dyDescent="0.25">
      <c r="A39" s="74" t="s">
        <v>290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291</v>
      </c>
      <c r="B40" s="95" t="s">
        <v>280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282</v>
      </c>
      <c r="C41" s="75">
        <f>C32+C33-C37</f>
        <v>9960</v>
      </c>
      <c r="D41" s="75">
        <f>D32+D33-D37</f>
        <v>14381</v>
      </c>
      <c r="E41" s="75">
        <f t="shared" si="0"/>
        <v>144.38755020080322</v>
      </c>
      <c r="G41" s="111"/>
    </row>
    <row r="42" spans="1:7" ht="14.25" thickTop="1" thickBot="1" x14ac:dyDescent="0.25">
      <c r="A42" s="74">
        <v>24</v>
      </c>
      <c r="B42" s="95" t="s">
        <v>281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9960</v>
      </c>
      <c r="D43" s="75">
        <f>D41+D42</f>
        <v>14381</v>
      </c>
      <c r="E43" s="75">
        <f t="shared" si="0"/>
        <v>144.38755020080322</v>
      </c>
    </row>
    <row r="44" spans="1:7" ht="14.25" thickTop="1" thickBot="1" x14ac:dyDescent="0.25">
      <c r="A44" s="74">
        <v>26</v>
      </c>
      <c r="B44" s="96" t="s">
        <v>5</v>
      </c>
      <c r="C44" s="77"/>
      <c r="D44" s="77"/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9960</v>
      </c>
      <c r="D45" s="75">
        <f>D43-D44</f>
        <v>14381</v>
      </c>
      <c r="E45" s="75">
        <f t="shared" si="0"/>
        <v>144.38755020080322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283</v>
      </c>
      <c r="C47" s="75">
        <f>C45-C46</f>
        <v>9960</v>
      </c>
      <c r="D47" s="75">
        <f>D45-D46</f>
        <v>14381</v>
      </c>
      <c r="E47" s="75">
        <f t="shared" si="0"/>
        <v>144.38755020080322</v>
      </c>
    </row>
    <row r="48" spans="1:7" ht="14.25" thickTop="1" thickBot="1" x14ac:dyDescent="0.25">
      <c r="A48" s="74">
        <v>30</v>
      </c>
      <c r="B48" s="95" t="s">
        <v>284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285</v>
      </c>
      <c r="C49" s="75">
        <f>C45+C48</f>
        <v>9960</v>
      </c>
      <c r="D49" s="75">
        <f>D45+D48</f>
        <v>14381</v>
      </c>
      <c r="E49" s="75">
        <f t="shared" si="0"/>
        <v>144.38755020080322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5" workbookViewId="0">
      <selection activeCell="C29" sqref="C29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310</v>
      </c>
      <c r="B1" s="241" t="str">
        <f>'ФИ-Почетна'!$C$18</f>
        <v xml:space="preserve">ТЕТЕКС АД </v>
      </c>
      <c r="C1" s="241"/>
      <c r="D1" s="241"/>
    </row>
    <row r="2" spans="1:11" s="7" customFormat="1" x14ac:dyDescent="0.2">
      <c r="A2" s="66" t="s">
        <v>318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315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319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B10-(-SUM(B12:B28))</f>
        <v>81002</v>
      </c>
      <c r="C9" s="38">
        <f>C10-(-SUM(C12:C28))</f>
        <v>108304</v>
      </c>
      <c r="D9" s="38">
        <f>IF(B9&lt;=0,0,C9/B9*100)</f>
        <v>133.70534060887385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9960</v>
      </c>
      <c r="C10" s="34">
        <v>14381</v>
      </c>
      <c r="D10" s="122">
        <f>IF(B10&lt;=0,0,C10/B10*100)</f>
        <v>144.38755020080322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1342</v>
      </c>
      <c r="C12" s="34">
        <v>1278</v>
      </c>
      <c r="D12" s="122">
        <f t="shared" ref="D12:D28" si="0">IF(B12&lt;=0,0,C12/B12*100)</f>
        <v>95.230998509687041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10725</v>
      </c>
      <c r="C14" s="34">
        <v>61957</v>
      </c>
      <c r="D14" s="122">
        <f t="shared" si="0"/>
        <v>577.68764568764573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307</v>
      </c>
      <c r="C15" s="34">
        <v>-253</v>
      </c>
      <c r="D15" s="122">
        <f t="shared" si="0"/>
        <v>-82.41042345276874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44081</v>
      </c>
      <c r="C17" s="34">
        <v>-16151</v>
      </c>
      <c r="D17" s="122">
        <f t="shared" si="0"/>
        <v>-36.63936843538032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-55</v>
      </c>
      <c r="C18" s="34">
        <v>5575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1844</v>
      </c>
      <c r="C19" s="34">
        <v>-1636</v>
      </c>
      <c r="D19" s="122">
        <f t="shared" si="0"/>
        <v>-88.720173535791758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-326</v>
      </c>
      <c r="C20" s="34">
        <v>33161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710</v>
      </c>
      <c r="C21" s="34">
        <v>-6246</v>
      </c>
      <c r="D21" s="122">
        <f t="shared" si="0"/>
        <v>-879.71830985915494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12414</v>
      </c>
      <c r="C22" s="34">
        <v>-670</v>
      </c>
      <c r="D22" s="122">
        <f t="shared" si="0"/>
        <v>-5.397132270017722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>
        <v>16908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710</v>
      </c>
      <c r="C29" s="38">
        <f>SUM(C30:C38)</f>
        <v>-54569</v>
      </c>
      <c r="D29" s="124">
        <f>IF(B29&lt;=0,0,C29/B29*100)</f>
        <v>-7685.7746478873241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>
        <v>-28082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710</v>
      </c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34">
        <v>-26487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-79396</v>
      </c>
      <c r="C39" s="38">
        <f>SUM(C40:C46)</f>
        <v>-60943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14549</v>
      </c>
      <c r="C41" s="34">
        <v>-8017</v>
      </c>
      <c r="D41" s="122">
        <f t="shared" ref="D41:D49" si="2">IF(B41&lt;=0,0,C41/B41*100)</f>
        <v>-55.103443535638185</v>
      </c>
      <c r="E41" s="7"/>
      <c r="F41" s="7"/>
    </row>
    <row r="42" spans="1:6" ht="27" thickTop="1" thickBot="1" x14ac:dyDescent="0.25">
      <c r="A42" s="29" t="s">
        <v>109</v>
      </c>
      <c r="B42" s="34">
        <v>1421</v>
      </c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-95366</v>
      </c>
      <c r="C44" s="34">
        <v>-48784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>
        <v>-4142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2316</v>
      </c>
      <c r="C47" s="38">
        <f>C9+C29+C39</f>
        <v>-7208</v>
      </c>
      <c r="D47" s="38">
        <f t="shared" si="2"/>
        <v>-311.22625215889468</v>
      </c>
      <c r="E47" s="7"/>
      <c r="F47" s="7"/>
    </row>
    <row r="48" spans="1:6" ht="14.25" thickTop="1" thickBot="1" x14ac:dyDescent="0.25">
      <c r="A48" s="5" t="s">
        <v>60</v>
      </c>
      <c r="B48" s="34">
        <v>4678</v>
      </c>
      <c r="C48" s="34">
        <v>51565</v>
      </c>
      <c r="D48" s="122">
        <f t="shared" si="2"/>
        <v>1102.2873022659257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6994</v>
      </c>
      <c r="C49" s="38">
        <f>C47+C48</f>
        <v>44357</v>
      </c>
      <c r="D49" s="38">
        <f t="shared" si="2"/>
        <v>634.21504146411212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35" zoomScale="110" workbookViewId="0">
      <selection activeCell="F41" sqref="F41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310</v>
      </c>
      <c r="B1" s="241" t="str">
        <f>'ФИ-Почетна'!$C$18</f>
        <v xml:space="preserve">ТЕТЕКС АД </v>
      </c>
      <c r="C1" s="249"/>
      <c r="D1" s="249"/>
      <c r="E1" s="39"/>
      <c r="F1" s="244"/>
      <c r="G1" s="244"/>
    </row>
    <row r="2" spans="1:7" ht="12.75" customHeight="1" x14ac:dyDescent="0.2">
      <c r="A2" s="66" t="s">
        <v>318</v>
      </c>
      <c r="B2" s="67" t="str">
        <f>'ФИ-Почетна'!$C$22</f>
        <v>01.01 - 30.06</v>
      </c>
      <c r="C2" s="68"/>
      <c r="D2" s="69"/>
      <c r="E2" s="35"/>
      <c r="F2" s="245"/>
      <c r="G2" s="245"/>
    </row>
    <row r="3" spans="1:7" ht="12.75" customHeight="1" x14ac:dyDescent="0.2">
      <c r="A3" s="70" t="s">
        <v>315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319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1281978</v>
      </c>
      <c r="C9" s="30"/>
      <c r="D9" s="30">
        <v>217173</v>
      </c>
      <c r="E9" s="30">
        <v>133369</v>
      </c>
      <c r="F9" s="30"/>
      <c r="G9" s="23">
        <f t="shared" ref="G9:G27" si="0">SUM(B9:F9)</f>
        <v>1632520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90202</v>
      </c>
      <c r="F14" s="31"/>
      <c r="G14" s="23">
        <f t="shared" si="0"/>
        <v>90202</v>
      </c>
    </row>
    <row r="15" spans="1:7" x14ac:dyDescent="0.2">
      <c r="A15" s="19" t="s">
        <v>119</v>
      </c>
      <c r="B15" s="31"/>
      <c r="C15" s="31"/>
      <c r="D15" s="31">
        <v>4473</v>
      </c>
      <c r="E15" s="31">
        <v>-4473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-91118</v>
      </c>
      <c r="F16" s="31"/>
      <c r="G16" s="23">
        <f t="shared" si="0"/>
        <v>-91118</v>
      </c>
    </row>
    <row r="17" spans="1:7" ht="25.5" x14ac:dyDescent="0.2">
      <c r="A17" s="19" t="s">
        <v>131</v>
      </c>
      <c r="B17" s="31"/>
      <c r="C17" s="31"/>
      <c r="D17" s="31"/>
      <c r="E17" s="31">
        <v>-4249</v>
      </c>
      <c r="F17" s="31"/>
      <c r="G17" s="23">
        <f t="shared" si="0"/>
        <v>-4249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926</v>
      </c>
      <c r="E20" s="31"/>
      <c r="F20" s="31"/>
      <c r="G20" s="23">
        <f t="shared" si="0"/>
        <v>926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>
        <v>6689</v>
      </c>
      <c r="E27" s="32"/>
      <c r="F27" s="32"/>
      <c r="G27" s="23">
        <f t="shared" si="0"/>
        <v>6689</v>
      </c>
    </row>
    <row r="28" spans="1:7" ht="14.25" thickTop="1" thickBot="1" x14ac:dyDescent="0.25">
      <c r="A28" s="22" t="s">
        <v>132</v>
      </c>
      <c r="B28" s="26">
        <f t="shared" ref="B28:G28" si="1">SUM(B9:B27)</f>
        <v>1281978</v>
      </c>
      <c r="C28" s="26">
        <f t="shared" si="1"/>
        <v>0</v>
      </c>
      <c r="D28" s="26">
        <f t="shared" si="1"/>
        <v>229261</v>
      </c>
      <c r="E28" s="26">
        <f t="shared" si="1"/>
        <v>123731</v>
      </c>
      <c r="F28" s="26">
        <f t="shared" si="1"/>
        <v>0</v>
      </c>
      <c r="G28" s="26">
        <f t="shared" si="1"/>
        <v>1634970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>
        <v>-4142</v>
      </c>
      <c r="C30" s="31"/>
      <c r="D30" s="31"/>
      <c r="E30" s="31"/>
      <c r="F30" s="31"/>
      <c r="G30" s="25">
        <f t="shared" si="2"/>
        <v>-4142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14381</v>
      </c>
      <c r="F33" s="31"/>
      <c r="G33" s="25">
        <f t="shared" si="2"/>
        <v>14381</v>
      </c>
    </row>
    <row r="34" spans="1:7" x14ac:dyDescent="0.2">
      <c r="A34" s="19" t="s">
        <v>119</v>
      </c>
      <c r="B34" s="31"/>
      <c r="C34" s="31"/>
      <c r="D34" s="31">
        <v>3396</v>
      </c>
      <c r="E34" s="31">
        <v>-3396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-45559</v>
      </c>
      <c r="F35" s="31"/>
      <c r="G35" s="25">
        <f t="shared" si="2"/>
        <v>-45559</v>
      </c>
    </row>
    <row r="36" spans="1:7" ht="25.5" x14ac:dyDescent="0.2">
      <c r="A36" s="19" t="s">
        <v>131</v>
      </c>
      <c r="B36" s="31"/>
      <c r="C36" s="31"/>
      <c r="D36" s="31"/>
      <c r="E36" s="31">
        <v>-3226</v>
      </c>
      <c r="F36" s="31"/>
      <c r="G36" s="25">
        <f t="shared" si="2"/>
        <v>-3226</v>
      </c>
    </row>
    <row r="37" spans="1:7" x14ac:dyDescent="0.2">
      <c r="A37" s="19" t="s">
        <v>241</v>
      </c>
      <c r="B37" s="31"/>
      <c r="C37" s="31"/>
      <c r="D37" s="31">
        <v>0</v>
      </c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>
        <v>0</v>
      </c>
      <c r="C46" s="32"/>
      <c r="D46" s="32">
        <v>-6132</v>
      </c>
      <c r="E46" s="32">
        <v>23039</v>
      </c>
      <c r="F46" s="32"/>
      <c r="G46" s="25">
        <f t="shared" si="2"/>
        <v>16907</v>
      </c>
    </row>
    <row r="47" spans="1:7" ht="14.25" thickTop="1" thickBot="1" x14ac:dyDescent="0.25">
      <c r="A47" s="22" t="s">
        <v>133</v>
      </c>
      <c r="B47" s="24">
        <f t="shared" ref="B47:G47" si="3">SUM(B28:B46)</f>
        <v>1277836</v>
      </c>
      <c r="C47" s="24">
        <f t="shared" si="3"/>
        <v>0</v>
      </c>
      <c r="D47" s="24">
        <f t="shared" si="3"/>
        <v>226525</v>
      </c>
      <c r="E47" s="24">
        <f t="shared" si="3"/>
        <v>108970</v>
      </c>
      <c r="F47" s="24">
        <f t="shared" si="3"/>
        <v>0</v>
      </c>
      <c r="G47" s="24">
        <f t="shared" si="3"/>
        <v>1613331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 xml:space="preserve">ТЕТЕКС АД 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01.01 - 30.06</v>
      </c>
      <c r="C2" s="104" t="s">
        <v>325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1120472</v>
      </c>
      <c r="C8" s="130">
        <f>'Биланс на состојба'!C11</f>
        <v>1173763</v>
      </c>
      <c r="D8" s="130">
        <f>'Биланс на состојба'!D11</f>
        <v>104.75612063487529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159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91306</v>
      </c>
      <c r="C10" s="130">
        <f>'Биланс на состојба'!C13</f>
        <v>117951</v>
      </c>
      <c r="D10" s="130">
        <f>'Биланс на состојба'!D13</f>
        <v>129.18209099073445</v>
      </c>
    </row>
    <row r="11" spans="1:4" ht="14.25" thickTop="1" thickBot="1" x14ac:dyDescent="0.25">
      <c r="A11" s="133" t="s">
        <v>326</v>
      </c>
      <c r="B11" s="132">
        <f>'Биланс на состојба'!B14</f>
        <v>89115</v>
      </c>
      <c r="C11" s="132">
        <f>'Биланс на состојба'!C14</f>
        <v>115625</v>
      </c>
      <c r="D11" s="134">
        <f>'Биланс на состојба'!D14</f>
        <v>129.74807832575885</v>
      </c>
    </row>
    <row r="12" spans="1:4" ht="14.25" thickTop="1" thickBot="1" x14ac:dyDescent="0.25">
      <c r="A12" s="133" t="s">
        <v>327</v>
      </c>
      <c r="B12" s="132">
        <f>'Биланс на состојба'!B15</f>
        <v>2191</v>
      </c>
      <c r="C12" s="132">
        <f>'Биланс на состојба'!C15</f>
        <v>2326</v>
      </c>
      <c r="D12" s="134">
        <f>'Биланс на состојба'!D15</f>
        <v>106.16157005933364</v>
      </c>
    </row>
    <row r="13" spans="1:4" ht="14.25" thickTop="1" thickBot="1" x14ac:dyDescent="0.25">
      <c r="A13" s="133" t="s">
        <v>328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329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330</v>
      </c>
      <c r="B15" s="130">
        <f>'Биланс на состојба'!B18</f>
        <v>561913</v>
      </c>
      <c r="C15" s="130">
        <f>'Биланс на состојба'!C18</f>
        <v>561913</v>
      </c>
      <c r="D15" s="130">
        <f>'Биланс на состојба'!D18</f>
        <v>100</v>
      </c>
    </row>
    <row r="16" spans="1:4" s="135" customFormat="1" ht="14.25" thickTop="1" thickBot="1" x14ac:dyDescent="0.25">
      <c r="A16" s="129" t="s">
        <v>331</v>
      </c>
      <c r="B16" s="130">
        <f>'Биланс на состојба'!B19</f>
        <v>467253</v>
      </c>
      <c r="C16" s="130">
        <f>'Биланс на состојба'!C19</f>
        <v>493740</v>
      </c>
      <c r="D16" s="130">
        <f>'Биланс на состојба'!D19</f>
        <v>105.66866344357339</v>
      </c>
    </row>
    <row r="17" spans="1:4" ht="14.25" thickTop="1" thickBot="1" x14ac:dyDescent="0.25">
      <c r="A17" s="133" t="s">
        <v>191</v>
      </c>
      <c r="B17" s="132">
        <f>'Биланс на состојба'!B21</f>
        <v>451144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состојба'!B22</f>
        <v>0</v>
      </c>
      <c r="C18" s="132">
        <f>'Биланс на состојба'!C21</f>
        <v>477629</v>
      </c>
      <c r="D18" s="134">
        <f>'Биланс на состојба'!D21</f>
        <v>0</v>
      </c>
    </row>
    <row r="19" spans="1:4" ht="14.25" thickTop="1" thickBot="1" x14ac:dyDescent="0.25">
      <c r="A19" s="136" t="s">
        <v>332</v>
      </c>
      <c r="B19" s="132">
        <f>'Биланс на состојба'!B23</f>
        <v>16109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333</v>
      </c>
      <c r="B20" s="132" t="e">
        <f>'Биланс на состојба'!#REF!</f>
        <v>#REF!</v>
      </c>
      <c r="C20" s="132">
        <f>'Биланс на состојба'!C23</f>
        <v>16111</v>
      </c>
      <c r="D20" s="134">
        <f>'Биланс на состојба'!D23</f>
        <v>0</v>
      </c>
    </row>
    <row r="21" spans="1:4" ht="14.25" thickTop="1" thickBot="1" x14ac:dyDescent="0.25">
      <c r="A21" s="136" t="s">
        <v>334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576866</v>
      </c>
      <c r="C24" s="132">
        <f>'Биланс на состојба'!C27</f>
        <v>518528</v>
      </c>
      <c r="D24" s="130">
        <f>'Биланс на состојба'!D27</f>
        <v>89.887079495064711</v>
      </c>
    </row>
    <row r="25" spans="1:4" ht="14.25" thickTop="1" thickBot="1" x14ac:dyDescent="0.25">
      <c r="A25" s="131" t="s">
        <v>196</v>
      </c>
      <c r="B25" s="130">
        <f>'Биланс на состојба'!B28</f>
        <v>503172</v>
      </c>
      <c r="C25" s="130">
        <f>'Биланс на состојба'!C28</f>
        <v>441214</v>
      </c>
      <c r="D25" s="134">
        <f>'Биланс на состојба'!D28</f>
        <v>87.686516737815296</v>
      </c>
    </row>
    <row r="26" spans="1:4" ht="14.25" thickTop="1" thickBot="1" x14ac:dyDescent="0.25">
      <c r="A26" s="133" t="s">
        <v>197</v>
      </c>
      <c r="B26" s="132">
        <f>'Биланс на состојба'!B29</f>
        <v>2184</v>
      </c>
      <c r="C26" s="132">
        <f>'Биланс на состојба'!C29</f>
        <v>2436</v>
      </c>
      <c r="D26" s="134">
        <f>'Биланс на состојба'!D29</f>
        <v>111.53846153846155</v>
      </c>
    </row>
    <row r="27" spans="1:4" ht="14.25" thickTop="1" thickBot="1" x14ac:dyDescent="0.25">
      <c r="A27" s="133" t="s">
        <v>335</v>
      </c>
      <c r="B27" s="132">
        <f>'Биланс на состојба'!B30</f>
        <v>2586</v>
      </c>
      <c r="C27" s="132">
        <f>'Биланс на состојба'!C30</f>
        <v>18737</v>
      </c>
      <c r="D27" s="134">
        <f>'Биланс на состојба'!D30</f>
        <v>724.55529775715388</v>
      </c>
    </row>
    <row r="28" spans="1:4" ht="14.25" thickTop="1" thickBot="1" x14ac:dyDescent="0.25">
      <c r="A28" s="133" t="s">
        <v>198</v>
      </c>
      <c r="B28" s="132">
        <f>'Биланс на состојба'!B31</f>
        <v>102</v>
      </c>
      <c r="C28" s="132">
        <f>'Биланс на состојба'!C31</f>
        <v>102</v>
      </c>
      <c r="D28" s="134">
        <f>'Биланс на состојба'!D31</f>
        <v>100</v>
      </c>
    </row>
    <row r="29" spans="1:4" ht="14.25" thickTop="1" thickBot="1" x14ac:dyDescent="0.25">
      <c r="A29" s="131" t="s">
        <v>199</v>
      </c>
      <c r="B29" s="132">
        <f>'Биланс на состојба'!B32</f>
        <v>51565</v>
      </c>
      <c r="C29" s="132">
        <f>'Биланс на состојба'!C32</f>
        <v>44357</v>
      </c>
      <c r="D29" s="134">
        <f>'Биланс на состојба'!D32</f>
        <v>86.021526229031323</v>
      </c>
    </row>
    <row r="30" spans="1:4" ht="14.25" thickTop="1" thickBot="1" x14ac:dyDescent="0.25">
      <c r="A30" s="131" t="s">
        <v>336</v>
      </c>
      <c r="B30" s="132">
        <f>'Биланс на состојба'!B33</f>
        <v>17257</v>
      </c>
      <c r="C30" s="132">
        <f>'Биланс на состојба'!C33</f>
        <v>11682</v>
      </c>
      <c r="D30" s="134">
        <f>'Биланс на состојба'!D33</f>
        <v>67.69426899229299</v>
      </c>
    </row>
    <row r="31" spans="1:4" ht="14.25" thickTop="1" thickBot="1" x14ac:dyDescent="0.25">
      <c r="A31" s="137" t="s">
        <v>200</v>
      </c>
      <c r="B31" s="130">
        <f>'Биланс на состојба'!B34</f>
        <v>1697338</v>
      </c>
      <c r="C31" s="130">
        <f>'Биланс на состојба'!C34</f>
        <v>1692291</v>
      </c>
      <c r="D31" s="130">
        <f>'Биланс на состојба'!D34</f>
        <v>99.702652035127954</v>
      </c>
    </row>
    <row r="32" spans="1:4" ht="14.25" thickTop="1" thickBot="1" x14ac:dyDescent="0.25">
      <c r="A32" s="131" t="s">
        <v>201</v>
      </c>
      <c r="B32" s="134">
        <f>'Биланс на состојба'!B35</f>
        <v>87732</v>
      </c>
      <c r="C32" s="134">
        <f>'Биланс на состојба'!C35</f>
        <v>87767</v>
      </c>
      <c r="D32" s="134">
        <f>'Биланс на состојба'!D35</f>
        <v>100.03989422331647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1634970</v>
      </c>
      <c r="C34" s="130">
        <f>'Биланс на состојба'!C37</f>
        <v>1613331</v>
      </c>
      <c r="D34" s="130">
        <f>'Биланс на состојба'!D37</f>
        <v>98.676489476871126</v>
      </c>
    </row>
    <row r="35" spans="1:4" ht="14.25" thickTop="1" thickBot="1" x14ac:dyDescent="0.25">
      <c r="A35" s="141" t="s">
        <v>337</v>
      </c>
      <c r="B35" s="132">
        <f>'Биланс на состојба'!B38</f>
        <v>1281978</v>
      </c>
      <c r="C35" s="132">
        <f>'Биланс на состојба'!C38</f>
        <v>1277836</v>
      </c>
      <c r="D35" s="134">
        <f>'Биланс на состојба'!D38</f>
        <v>99.676905531920198</v>
      </c>
    </row>
    <row r="36" spans="1:4" ht="14.25" thickTop="1" thickBot="1" x14ac:dyDescent="0.25">
      <c r="A36" s="142" t="s">
        <v>204</v>
      </c>
      <c r="B36" s="132">
        <f>'Биланс на состојба'!B39</f>
        <v>229261</v>
      </c>
      <c r="C36" s="132">
        <f>'Биланс на состојба'!C39</f>
        <v>226525</v>
      </c>
      <c r="D36" s="134">
        <f>'Биланс на состојба'!D39</f>
        <v>98.806600337606483</v>
      </c>
    </row>
    <row r="37" spans="1:4" ht="14.25" thickTop="1" thickBot="1" x14ac:dyDescent="0.25">
      <c r="A37" s="131" t="s">
        <v>205</v>
      </c>
      <c r="B37" s="132">
        <f>'Биланс на состојба'!B40</f>
        <v>123731</v>
      </c>
      <c r="C37" s="132">
        <f>'Биланс на состојба'!C40</f>
        <v>108970</v>
      </c>
      <c r="D37" s="134">
        <f>'Биланс на состојба'!D40</f>
        <v>88.07008752859025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62368</v>
      </c>
      <c r="C39" s="130">
        <f>'Биланс на состојба'!C42</f>
        <v>78960</v>
      </c>
      <c r="D39" s="130">
        <f>'Биланс на состојба'!D42</f>
        <v>126.60338635197536</v>
      </c>
    </row>
    <row r="40" spans="1:4" ht="14.25" thickTop="1" thickBot="1" x14ac:dyDescent="0.25">
      <c r="A40" s="137" t="s">
        <v>208</v>
      </c>
      <c r="B40" s="130">
        <f>'Биланс на состојба'!B43</f>
        <v>62368</v>
      </c>
      <c r="C40" s="130">
        <f>'Биланс на состојба'!C43</f>
        <v>78960</v>
      </c>
      <c r="D40" s="130">
        <f>'Биланс на состојба'!D43</f>
        <v>126.60338635197536</v>
      </c>
    </row>
    <row r="41" spans="1:4" ht="14.25" thickTop="1" thickBot="1" x14ac:dyDescent="0.25">
      <c r="A41" s="131" t="s">
        <v>209</v>
      </c>
      <c r="B41" s="132">
        <f>'Биланс на состојба'!B44</f>
        <v>36254</v>
      </c>
      <c r="C41" s="132">
        <f>'Биланс на состојба'!C44</f>
        <v>67779</v>
      </c>
      <c r="D41" s="134">
        <f>'Биланс на состојба'!D44</f>
        <v>186.95592210514701</v>
      </c>
    </row>
    <row r="42" spans="1:4" ht="14.25" thickTop="1" thickBot="1" x14ac:dyDescent="0.25">
      <c r="A42" s="133" t="s">
        <v>210</v>
      </c>
      <c r="B42" s="132">
        <f>'Биланс на состојба'!B45</f>
        <v>8017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9926</v>
      </c>
      <c r="C44" s="132">
        <f>'Биланс на состојба'!C47</f>
        <v>1011</v>
      </c>
      <c r="D44" s="134">
        <f>'Биланс на состојба'!D47</f>
        <v>10.185371750957083</v>
      </c>
    </row>
    <row r="45" spans="1:4" ht="14.25" thickTop="1" thickBot="1" x14ac:dyDescent="0.25">
      <c r="A45" s="133" t="s">
        <v>338</v>
      </c>
      <c r="B45" s="134">
        <f>'Биланс на состојба'!B48</f>
        <v>6342</v>
      </c>
      <c r="C45" s="134">
        <f>'Биланс на состојба'!C48</f>
        <v>9011</v>
      </c>
      <c r="D45" s="134">
        <f>'Биланс на состојба'!D48</f>
        <v>142.08451592557554</v>
      </c>
    </row>
    <row r="46" spans="1:4" ht="14.25" thickTop="1" thickBot="1" x14ac:dyDescent="0.25">
      <c r="A46" s="133" t="s">
        <v>339</v>
      </c>
      <c r="B46" s="132">
        <f>'Биланс на состојба'!B49</f>
        <v>1829</v>
      </c>
      <c r="C46" s="132">
        <f>'Биланс на состојба'!C49</f>
        <v>1159</v>
      </c>
      <c r="D46" s="134">
        <f>'Биланс на состојба'!D49</f>
        <v>63.36796063422635</v>
      </c>
    </row>
    <row r="47" spans="1:4" ht="14.25" thickTop="1" thickBot="1" x14ac:dyDescent="0.25">
      <c r="A47" s="133" t="s">
        <v>340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341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1697338</v>
      </c>
      <c r="C53" s="130">
        <f>'Биланс на состојба'!C56</f>
        <v>1692291</v>
      </c>
      <c r="D53" s="130">
        <f>'Биланс на состојба'!D56</f>
        <v>99.702652035127954</v>
      </c>
    </row>
    <row r="54" spans="1:4" ht="14.25" thickTop="1" thickBot="1" x14ac:dyDescent="0.25">
      <c r="A54" s="131" t="s">
        <v>218</v>
      </c>
      <c r="B54" s="132">
        <f>'Биланс на состојба'!B57</f>
        <v>87732</v>
      </c>
      <c r="C54" s="132">
        <f>'Биланс на состојба'!C57</f>
        <v>87767</v>
      </c>
      <c r="D54" s="134">
        <f>'Биланс на состојба'!D57</f>
        <v>100.03989422331647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 xml:space="preserve">ТЕТЕКС АД 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01.01 - 30.06</v>
      </c>
      <c r="D3" s="150" t="s">
        <v>325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374</v>
      </c>
      <c r="C11" s="130">
        <f>'Биланс на успех - природа'!C11</f>
        <v>31600</v>
      </c>
      <c r="D11" s="130">
        <f>'Биланс на успех - природа'!D11</f>
        <v>90523</v>
      </c>
      <c r="E11" s="130">
        <f>'Биланс на успех - природа'!E11</f>
        <v>286.46518987341773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21327</v>
      </c>
      <c r="D12" s="134">
        <f>'Биланс на успех - природа'!D12</f>
        <v>75662</v>
      </c>
      <c r="E12" s="134">
        <f>'Биланс на успех - природа'!E12</f>
        <v>354.77094762507619</v>
      </c>
      <c r="F12" s="161"/>
    </row>
    <row r="13" spans="1:6" ht="15.75" customHeight="1" thickTop="1" thickBot="1" x14ac:dyDescent="0.25">
      <c r="A13" s="159" t="s">
        <v>342</v>
      </c>
      <c r="B13" s="162" t="s">
        <v>235</v>
      </c>
      <c r="C13" s="163">
        <f>'Биланс на успех - природа'!C13</f>
        <v>20123</v>
      </c>
      <c r="D13" s="163">
        <f>'Биланс на успех - природа'!D13</f>
        <v>58575</v>
      </c>
      <c r="E13" s="134">
        <f>'Биланс на успех - природа'!E13</f>
        <v>291.08482830591862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1204</v>
      </c>
      <c r="D14" s="163">
        <f>'Биланс на успех - природа'!D14</f>
        <v>17087</v>
      </c>
      <c r="E14" s="134">
        <f>'Биланс на успех - природа'!E14</f>
        <v>1419.1860465116281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>
        <f>'Биланс на успех - природа'!C15</f>
        <v>0</v>
      </c>
      <c r="D15" s="164">
        <f>'Биланс на успех - природа'!D15</f>
        <v>0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370</v>
      </c>
      <c r="C16" s="163">
        <f>'Биланс на успех - природа'!C16</f>
        <v>250027</v>
      </c>
      <c r="D16" s="163">
        <f>'Биланс на успех - природа'!D16</f>
        <v>227373</v>
      </c>
      <c r="E16" s="134">
        <f>'Биланс на успех - природа'!E16</f>
        <v>90.939378547116917</v>
      </c>
      <c r="F16" s="161"/>
    </row>
    <row r="17" spans="1:6" ht="27" thickTop="1" thickBot="1" x14ac:dyDescent="0.25">
      <c r="A17" s="159">
        <v>5</v>
      </c>
      <c r="B17" s="162" t="s">
        <v>371</v>
      </c>
      <c r="C17" s="163">
        <f>'Биланс на успех - природа'!C17</f>
        <v>241648</v>
      </c>
      <c r="D17" s="163">
        <f>'Биланс на успех - природа'!D17</f>
        <v>182133</v>
      </c>
      <c r="E17" s="134">
        <f>'Биланс на успех - природа'!E17</f>
        <v>75.371201085876976</v>
      </c>
      <c r="F17" s="161"/>
    </row>
    <row r="18" spans="1:6" ht="18" customHeight="1" thickTop="1" thickBot="1" x14ac:dyDescent="0.25">
      <c r="A18" s="159">
        <v>6</v>
      </c>
      <c r="B18" s="162" t="s">
        <v>372</v>
      </c>
      <c r="C18" s="163">
        <f>'Биланс на успех - природа'!C18</f>
        <v>2827</v>
      </c>
      <c r="D18" s="163">
        <f>'Биланс на успех - природа'!D18</f>
        <v>1762</v>
      </c>
      <c r="E18" s="134">
        <f>'Биланс на успех - природа'!E18</f>
        <v>62.327555712769723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7446</v>
      </c>
      <c r="D19" s="163">
        <f>'Биланс на успех - природа'!D19</f>
        <v>13099</v>
      </c>
      <c r="E19" s="134">
        <f>'Биланс на успех - природа'!E19</f>
        <v>175.91995702390545</v>
      </c>
      <c r="F19" s="161"/>
    </row>
    <row r="20" spans="1:6" ht="18" customHeight="1" thickTop="1" thickBot="1" x14ac:dyDescent="0.25">
      <c r="A20" s="159">
        <v>8</v>
      </c>
      <c r="B20" s="165" t="s">
        <v>373</v>
      </c>
      <c r="C20" s="130">
        <f>'Биланс на успех - природа'!C20</f>
        <v>31790</v>
      </c>
      <c r="D20" s="130">
        <f>'Биланс на успех - природа'!D20</f>
        <v>82745</v>
      </c>
      <c r="E20" s="130">
        <f>'Биланс на успех - природа'!E20</f>
        <v>260.28625353884871</v>
      </c>
      <c r="F20" s="161"/>
    </row>
    <row r="21" spans="1:6" ht="18" customHeight="1" thickTop="1" thickBot="1" x14ac:dyDescent="0.25">
      <c r="A21" s="159">
        <v>9</v>
      </c>
      <c r="B21" s="166" t="s">
        <v>360</v>
      </c>
      <c r="C21" s="163">
        <f>'Биланс на успех - природа'!C21</f>
        <v>5202</v>
      </c>
      <c r="D21" s="163">
        <f>'Биланс на успех - природа'!D21</f>
        <v>30692</v>
      </c>
      <c r="E21" s="134">
        <f>'Биланс на успех - природа'!E21</f>
        <v>590.00384467512492</v>
      </c>
      <c r="F21" s="161"/>
    </row>
    <row r="22" spans="1:6" ht="18" customHeight="1" thickTop="1" thickBot="1" x14ac:dyDescent="0.25">
      <c r="A22" s="159">
        <v>10</v>
      </c>
      <c r="B22" s="166" t="s">
        <v>361</v>
      </c>
      <c r="C22" s="163">
        <f>'Биланс на успех - природа'!C22</f>
        <v>3423</v>
      </c>
      <c r="D22" s="163">
        <f>'Биланс на успех - природа'!D22</f>
        <v>3770</v>
      </c>
      <c r="E22" s="134">
        <f>'Биланс на успех - природа'!E22</f>
        <v>110.13730645632486</v>
      </c>
      <c r="F22" s="161"/>
    </row>
    <row r="23" spans="1:6" ht="18" customHeight="1" thickTop="1" thickBot="1" x14ac:dyDescent="0.25">
      <c r="A23" s="159">
        <v>11</v>
      </c>
      <c r="B23" s="166" t="s">
        <v>362</v>
      </c>
      <c r="C23" s="163">
        <f>'Биланс на успех - природа'!C23</f>
        <v>23</v>
      </c>
      <c r="D23" s="163">
        <f>'Биланс на успех - природа'!D23</f>
        <v>18408</v>
      </c>
      <c r="E23" s="134">
        <f>'Биланс на успех - природа'!E23</f>
        <v>80034.782608695648</v>
      </c>
      <c r="F23" s="161"/>
    </row>
    <row r="24" spans="1:6" ht="14.25" thickTop="1" thickBot="1" x14ac:dyDescent="0.25">
      <c r="A24" s="159">
        <v>12</v>
      </c>
      <c r="B24" s="166" t="s">
        <v>363</v>
      </c>
      <c r="C24" s="163">
        <f>'Биланс на успех - природа'!C24</f>
        <v>3732</v>
      </c>
      <c r="D24" s="163">
        <f>'Биланс на успех - природа'!D24</f>
        <v>3246</v>
      </c>
      <c r="E24" s="134">
        <f>'Биланс на успех - природа'!E24</f>
        <v>86.977491961414785</v>
      </c>
      <c r="F24" s="161"/>
    </row>
    <row r="25" spans="1:6" ht="18" customHeight="1" thickTop="1" thickBot="1" x14ac:dyDescent="0.25">
      <c r="A25" s="159">
        <v>13</v>
      </c>
      <c r="B25" s="166" t="s">
        <v>364</v>
      </c>
      <c r="C25" s="163">
        <f>'Биланс на успех - природа'!C25</f>
        <v>6289</v>
      </c>
      <c r="D25" s="163">
        <f>'Биланс на успех - природа'!D25</f>
        <v>12678</v>
      </c>
      <c r="E25" s="134">
        <f>'Биланс на успех - природа'!E25</f>
        <v>201.59007791381777</v>
      </c>
      <c r="F25" s="161"/>
    </row>
    <row r="26" spans="1:6" ht="18" customHeight="1" thickTop="1" thickBot="1" x14ac:dyDescent="0.25">
      <c r="A26" s="159">
        <v>14</v>
      </c>
      <c r="B26" s="166" t="s">
        <v>365</v>
      </c>
      <c r="C26" s="163">
        <f>'Биланс на успех - природа'!C26</f>
        <v>8716</v>
      </c>
      <c r="D26" s="163">
        <f>'Биланс на успех - природа'!D26</f>
        <v>12425</v>
      </c>
      <c r="E26" s="134">
        <f>'Биланс на успех - природа'!E26</f>
        <v>142.55392381826525</v>
      </c>
      <c r="F26" s="161"/>
    </row>
    <row r="27" spans="1:6" ht="14.25" customHeight="1" thickTop="1" thickBot="1" x14ac:dyDescent="0.25">
      <c r="A27" s="159">
        <v>15</v>
      </c>
      <c r="B27" s="162" t="s">
        <v>366</v>
      </c>
      <c r="C27" s="163">
        <f>'Биланс на успех - природа'!C27</f>
        <v>1342</v>
      </c>
      <c r="D27" s="163">
        <f>'Биланс на успех - природа'!D27</f>
        <v>1278</v>
      </c>
      <c r="E27" s="134">
        <f>'Биланс на успех - природа'!E27</f>
        <v>95.230998509687041</v>
      </c>
      <c r="F27" s="161"/>
    </row>
    <row r="28" spans="1:6" ht="18" customHeight="1" thickTop="1" thickBot="1" x14ac:dyDescent="0.25">
      <c r="A28" s="159">
        <v>16</v>
      </c>
      <c r="B28" s="166" t="s">
        <v>367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368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369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3063</v>
      </c>
      <c r="D31" s="163">
        <f>'Биланс на успех - природа'!D31</f>
        <v>248</v>
      </c>
      <c r="E31" s="134">
        <f>'Биланс на успех - природа'!E31</f>
        <v>8.0966372837087821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-8569</v>
      </c>
      <c r="D32" s="167">
        <f>'Биланс на успех - природа'!D32</f>
        <v>-37462</v>
      </c>
      <c r="E32" s="167">
        <f>'Биланс на успех - природа'!E32</f>
        <v>0</v>
      </c>
      <c r="F32" s="161"/>
    </row>
    <row r="33" spans="1:6" ht="14.25" customHeight="1" thickTop="1" thickBot="1" x14ac:dyDescent="0.25">
      <c r="A33" s="159">
        <v>21</v>
      </c>
      <c r="B33" s="166" t="s">
        <v>349</v>
      </c>
      <c r="C33" s="167">
        <f>'Биланс на успех - природа'!C33</f>
        <v>18536</v>
      </c>
      <c r="D33" s="167">
        <f>'Биланс на успех - природа'!D33</f>
        <v>52185</v>
      </c>
      <c r="E33" s="130">
        <f>'Биланс на успех - природа'!E33</f>
        <v>281.53323262839882</v>
      </c>
      <c r="F33" s="161"/>
    </row>
    <row r="34" spans="1:6" ht="30" customHeight="1" thickTop="1" thickBot="1" x14ac:dyDescent="0.25">
      <c r="A34" s="159" t="s">
        <v>343</v>
      </c>
      <c r="B34" s="162" t="s">
        <v>256</v>
      </c>
      <c r="C34" s="163">
        <f>'Биланс на успех - природа'!C34</f>
        <v>1458</v>
      </c>
      <c r="D34" s="163">
        <f>'Биланс на успех - природа'!D34</f>
        <v>323</v>
      </c>
      <c r="E34" s="134">
        <f>'Биланс на успех - природа'!E34</f>
        <v>22.153635116598082</v>
      </c>
      <c r="F34" s="161"/>
    </row>
    <row r="35" spans="1:6" ht="18.75" customHeight="1" thickTop="1" thickBot="1" x14ac:dyDescent="0.25">
      <c r="A35" s="159" t="s">
        <v>344</v>
      </c>
      <c r="B35" s="162" t="s">
        <v>350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345</v>
      </c>
      <c r="B36" s="162" t="s">
        <v>351</v>
      </c>
      <c r="C36" s="163">
        <f>'Биланс на успех - природа'!C36</f>
        <v>17078</v>
      </c>
      <c r="D36" s="163">
        <f>'Биланс на успех - природа'!D36</f>
        <v>51862</v>
      </c>
      <c r="E36" s="134">
        <f>'Биланс на успех - природа'!E36</f>
        <v>303.67724557910759</v>
      </c>
      <c r="F36" s="161"/>
    </row>
    <row r="37" spans="1:6" ht="18" customHeight="1" thickTop="1" thickBot="1" x14ac:dyDescent="0.25">
      <c r="A37" s="159">
        <v>22</v>
      </c>
      <c r="B37" s="166" t="s">
        <v>352</v>
      </c>
      <c r="C37" s="130">
        <f>'Биланс на успех - природа'!C37</f>
        <v>7</v>
      </c>
      <c r="D37" s="130">
        <f>'Биланс на успех - природа'!D37</f>
        <v>342</v>
      </c>
      <c r="E37" s="130">
        <f>'Биланс на успех - природа'!E37</f>
        <v>4885.7142857142853</v>
      </c>
      <c r="F37" s="161"/>
    </row>
    <row r="38" spans="1:6" ht="18" customHeight="1" thickTop="1" thickBot="1" x14ac:dyDescent="0.25">
      <c r="A38" s="159" t="s">
        <v>346</v>
      </c>
      <c r="B38" s="162" t="s">
        <v>257</v>
      </c>
      <c r="C38" s="163">
        <f>'Биланс на успех - природа'!C38</f>
        <v>7</v>
      </c>
      <c r="D38" s="163">
        <f>'Биланс на успех - природа'!D38</f>
        <v>342</v>
      </c>
      <c r="E38" s="134">
        <f>'Биланс на успех - природа'!E38</f>
        <v>4885.7142857142853</v>
      </c>
      <c r="F38" s="161"/>
    </row>
    <row r="39" spans="1:6" ht="18" customHeight="1" thickTop="1" thickBot="1" x14ac:dyDescent="0.25">
      <c r="A39" s="159" t="s">
        <v>347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348</v>
      </c>
      <c r="B40" s="162" t="s">
        <v>353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354</v>
      </c>
      <c r="C41" s="130">
        <f>'Биланс на успех - природа'!C41</f>
        <v>9960</v>
      </c>
      <c r="D41" s="130">
        <f>'Биланс на успех - природа'!D41</f>
        <v>14381</v>
      </c>
      <c r="E41" s="130">
        <f>'Биланс на успех - природа'!E41</f>
        <v>144.38755020080322</v>
      </c>
      <c r="F41" s="161"/>
    </row>
    <row r="42" spans="1:6" ht="18" customHeight="1" thickTop="1" thickBot="1" x14ac:dyDescent="0.25">
      <c r="A42" s="159">
        <v>24</v>
      </c>
      <c r="B42" s="162" t="s">
        <v>355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9960</v>
      </c>
      <c r="D43" s="130">
        <f>'Биланс на успех - природа'!D43</f>
        <v>14381</v>
      </c>
      <c r="E43" s="130">
        <f>'Биланс на успех - природа'!E43</f>
        <v>144.38755020080322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356</v>
      </c>
      <c r="C45" s="130">
        <f>'Биланс на успех - природа'!C45</f>
        <v>9960</v>
      </c>
      <c r="D45" s="130">
        <f>'Биланс на успех - природа'!D45</f>
        <v>14381</v>
      </c>
      <c r="E45" s="130">
        <f>'Биланс на успех - природа'!E45</f>
        <v>144.38755020080322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357</v>
      </c>
      <c r="C47" s="130">
        <f>'Биланс на успех - природа'!C47</f>
        <v>9960</v>
      </c>
      <c r="D47" s="130">
        <f>'Биланс на успех - природа'!D47</f>
        <v>14381</v>
      </c>
      <c r="E47" s="130">
        <f>'Биланс на успех - природа'!E47</f>
        <v>144.38755020080322</v>
      </c>
    </row>
    <row r="48" spans="1:6" ht="14.25" thickTop="1" thickBot="1" x14ac:dyDescent="0.25">
      <c r="A48" s="159">
        <v>30</v>
      </c>
      <c r="B48" s="162" t="s">
        <v>358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359</v>
      </c>
      <c r="C49" s="130">
        <f>'Биланс на успех - природа'!C49</f>
        <v>9960</v>
      </c>
      <c r="D49" s="130">
        <f>'Биланс на успех - природа'!D49</f>
        <v>14381</v>
      </c>
      <c r="E49" s="130">
        <f>'Биланс на успех - природа'!E49</f>
        <v>144.38755020080322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 xml:space="preserve">ТЕТЕКС АД 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01.01 - 30.06</v>
      </c>
      <c r="C3" s="171" t="s">
        <v>325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81002</v>
      </c>
      <c r="C8" s="178">
        <f>'Паричен тек'!C9</f>
        <v>108304</v>
      </c>
      <c r="D8" s="178">
        <f>'Паричен тек'!D9</f>
        <v>133.70534060887385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9960</v>
      </c>
      <c r="C9" s="180">
        <f>'Паричен тек'!C10</f>
        <v>14381</v>
      </c>
      <c r="D9" s="180">
        <f>'Паричен тек'!D10</f>
        <v>144.38755020080322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1342</v>
      </c>
      <c r="C11" s="182">
        <f>'Паричен тек'!C12</f>
        <v>1278</v>
      </c>
      <c r="D11" s="182">
        <f>'Паричен тек'!D12</f>
        <v>95.230998509687041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10725</v>
      </c>
      <c r="C13" s="182">
        <f>'Паричен тек'!C14</f>
        <v>61957</v>
      </c>
      <c r="D13" s="182">
        <f>'Паричен тек'!D14</f>
        <v>577.68764568764573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307</v>
      </c>
      <c r="C14" s="182">
        <f>'Паричен тек'!C15</f>
        <v>-253</v>
      </c>
      <c r="D14" s="182">
        <f>'Паричен тек'!D15</f>
        <v>-82.41042345276874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44081</v>
      </c>
      <c r="C16" s="182">
        <f>'Паричен тек'!C17</f>
        <v>-16151</v>
      </c>
      <c r="D16" s="182">
        <f>'Паричен тек'!D17</f>
        <v>-36.63936843538032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-55</v>
      </c>
      <c r="C17" s="182">
        <f>'Паричен тек'!C18</f>
        <v>5575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1844</v>
      </c>
      <c r="C18" s="182">
        <f>'Паричен тек'!C19</f>
        <v>-1636</v>
      </c>
      <c r="D18" s="182">
        <f>'Паричен тек'!D19</f>
        <v>-88.720173535791758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-326</v>
      </c>
      <c r="C19" s="182">
        <f>'Паричен тек'!C20</f>
        <v>33161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710</v>
      </c>
      <c r="C20" s="182">
        <f>'Паричен тек'!C21</f>
        <v>-6246</v>
      </c>
      <c r="D20" s="182">
        <f>'Паричен тек'!D21</f>
        <v>-879.71830985915494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12414</v>
      </c>
      <c r="C21" s="182">
        <f>'Паричен тек'!C22</f>
        <v>-670</v>
      </c>
      <c r="D21" s="182">
        <f>'Паричен тек'!D22</f>
        <v>-5.397132270017722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16908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710</v>
      </c>
      <c r="C28" s="178">
        <f>'Паричен тек'!C29</f>
        <v>-54569</v>
      </c>
      <c r="D28" s="178">
        <f>'Паричен тек'!D29</f>
        <v>-7685.7746478873241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-28082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710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-26487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-79396</v>
      </c>
      <c r="C38" s="178">
        <f>'Паричен тек'!C39</f>
        <v>-60943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14549</v>
      </c>
      <c r="C40" s="182">
        <f>'Паричен тек'!C41</f>
        <v>-8017</v>
      </c>
      <c r="D40" s="182">
        <f>'Паричен тек'!D41</f>
        <v>-55.103443535638185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1421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-95366</v>
      </c>
      <c r="C43" s="182">
        <f>'Паричен тек'!C44</f>
        <v>-48784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-4142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2316</v>
      </c>
      <c r="C46" s="178">
        <f>'Паричен тек'!C47</f>
        <v>-7208</v>
      </c>
      <c r="D46" s="178">
        <f>'Паричен тек'!D47</f>
        <v>-311.22625215889468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4678</v>
      </c>
      <c r="C47" s="182">
        <f>'Паричен тек'!C48</f>
        <v>51565</v>
      </c>
      <c r="D47" s="182">
        <f>'Паричен тек'!D48</f>
        <v>1102.2873022659257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6994</v>
      </c>
      <c r="C48" s="178">
        <f>'Паричен тек'!C49</f>
        <v>44357</v>
      </c>
      <c r="D48" s="178">
        <f>'Паричен тек'!D49</f>
        <v>634.21504146411212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01.01 - 30.06</v>
      </c>
      <c r="G1" s="265"/>
    </row>
    <row r="2" spans="1:7" ht="12.75" customHeight="1" x14ac:dyDescent="0.2">
      <c r="A2" s="187" t="s">
        <v>136</v>
      </c>
      <c r="B2" s="267" t="str">
        <f>'ФИ-Почетна'!$C$18</f>
        <v xml:space="preserve">ТЕТЕКС АД </v>
      </c>
      <c r="C2" s="268"/>
      <c r="D2" s="268"/>
      <c r="E2" s="186" t="s">
        <v>325</v>
      </c>
      <c r="F2" s="266">
        <f>'ФИ-Почетна'!$C$23</f>
        <v>2023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1281978</v>
      </c>
      <c r="C7" s="192">
        <f>Капитал!C9</f>
        <v>0</v>
      </c>
      <c r="D7" s="192">
        <f>Капитал!D9</f>
        <v>217173</v>
      </c>
      <c r="E7" s="192">
        <f>Капитал!E9</f>
        <v>133369</v>
      </c>
      <c r="F7" s="192">
        <f>Капитал!F9</f>
        <v>0</v>
      </c>
      <c r="G7" s="193">
        <f>Капитал!G9</f>
        <v>1632520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90202</v>
      </c>
      <c r="F12" s="195">
        <f>Капитал!F14</f>
        <v>0</v>
      </c>
      <c r="G12" s="193">
        <f>Капитал!G14</f>
        <v>90202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4473</v>
      </c>
      <c r="E13" s="195">
        <f>Капитал!E15</f>
        <v>-4473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-91118</v>
      </c>
      <c r="F14" s="195">
        <f>Капитал!F16</f>
        <v>0</v>
      </c>
      <c r="G14" s="193">
        <f>Капитал!G16</f>
        <v>-91118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-4249</v>
      </c>
      <c r="F15" s="195">
        <f>Капитал!F17</f>
        <v>0</v>
      </c>
      <c r="G15" s="193">
        <f>Капитал!G17</f>
        <v>-4249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926</v>
      </c>
      <c r="E18" s="195">
        <f>Капитал!E20</f>
        <v>0</v>
      </c>
      <c r="F18" s="195">
        <f>Капитал!F20</f>
        <v>0</v>
      </c>
      <c r="G18" s="193">
        <f>Капитал!G20</f>
        <v>926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6689</v>
      </c>
      <c r="E25" s="197">
        <f>Капитал!E27</f>
        <v>0</v>
      </c>
      <c r="F25" s="197">
        <f>Капитал!F27</f>
        <v>0</v>
      </c>
      <c r="G25" s="193">
        <f>Капитал!G27</f>
        <v>6689</v>
      </c>
    </row>
    <row r="26" spans="1:7" ht="14.25" thickTop="1" thickBot="1" x14ac:dyDescent="0.25">
      <c r="A26" s="198" t="s">
        <v>156</v>
      </c>
      <c r="B26" s="199">
        <f>Капитал!B28</f>
        <v>1281978</v>
      </c>
      <c r="C26" s="199">
        <f>Капитал!C28</f>
        <v>0</v>
      </c>
      <c r="D26" s="199">
        <f>Капитал!D28</f>
        <v>229261</v>
      </c>
      <c r="E26" s="199">
        <f>Капитал!E28</f>
        <v>123731</v>
      </c>
      <c r="F26" s="199">
        <f>Капитал!F28</f>
        <v>0</v>
      </c>
      <c r="G26" s="199">
        <f>Капитал!G28</f>
        <v>1634970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-4142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-4142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14381</v>
      </c>
      <c r="F31" s="195">
        <f>Капитал!F33</f>
        <v>0</v>
      </c>
      <c r="G31" s="201">
        <f>Капитал!G33</f>
        <v>14381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3396</v>
      </c>
      <c r="E32" s="195">
        <f>Капитал!E34</f>
        <v>-3396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-45559</v>
      </c>
      <c r="F33" s="195">
        <f>Капитал!F35</f>
        <v>0</v>
      </c>
      <c r="G33" s="201">
        <f>Капитал!G35</f>
        <v>-45559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-3226</v>
      </c>
      <c r="F34" s="195">
        <f>Капитал!F36</f>
        <v>0</v>
      </c>
      <c r="G34" s="201">
        <f>Капитал!G36</f>
        <v>-3226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-6132</v>
      </c>
      <c r="E44" s="197">
        <f>Капитал!E46</f>
        <v>23039</v>
      </c>
      <c r="F44" s="197">
        <f>Капитал!F46</f>
        <v>0</v>
      </c>
      <c r="G44" s="201">
        <f>Капитал!G46</f>
        <v>16907</v>
      </c>
    </row>
    <row r="45" spans="1:7" ht="14.25" thickTop="1" thickBot="1" x14ac:dyDescent="0.25">
      <c r="A45" s="198" t="s">
        <v>158</v>
      </c>
      <c r="B45" s="199">
        <f>Капитал!B47</f>
        <v>1277836</v>
      </c>
      <c r="C45" s="199">
        <f>Капитал!C47</f>
        <v>0</v>
      </c>
      <c r="D45" s="199">
        <f>Капитал!D47</f>
        <v>226525</v>
      </c>
      <c r="E45" s="199">
        <f>Капитал!E47</f>
        <v>108970</v>
      </c>
      <c r="F45" s="199">
        <f>Капитал!F47</f>
        <v>0</v>
      </c>
      <c r="G45" s="199">
        <f>Капитал!G47</f>
        <v>1613331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xxx</cp:lastModifiedBy>
  <cp:lastPrinted>2023-08-08T11:36:04Z</cp:lastPrinted>
  <dcterms:created xsi:type="dcterms:W3CDTF">2008-02-12T15:15:13Z</dcterms:created>
  <dcterms:modified xsi:type="dcterms:W3CDTF">2023-08-10T07:56:41Z</dcterms:modified>
</cp:coreProperties>
</file>