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B44F" lockStructure="1"/>
  <bookViews>
    <workbookView xWindow="0" yWindow="0" windowWidth="17490" windowHeight="7935" tabRatio="848" activeTab="2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45621"/>
</workbook>
</file>

<file path=xl/calcChain.xml><?xml version="1.0" encoding="utf-8"?>
<calcChain xmlns="http://schemas.openxmlformats.org/spreadsheetml/2006/main">
  <c r="C48" i="7" l="1"/>
  <c r="B39" i="7"/>
  <c r="B29" i="7"/>
  <c r="B9" i="7"/>
  <c r="B47" i="7" s="1"/>
  <c r="B49" i="7" s="1"/>
  <c r="C37" i="22"/>
  <c r="C33" i="22"/>
  <c r="C20" i="22"/>
  <c r="C12" i="22"/>
  <c r="C11" i="22"/>
  <c r="C32" i="22" s="1"/>
  <c r="C41" i="22" s="1"/>
  <c r="C43" i="22" s="1"/>
  <c r="C45" i="22" s="1"/>
  <c r="C49" i="22" l="1"/>
  <c r="C47" i="22"/>
  <c r="B51" i="25" l="1"/>
  <c r="B43" i="25"/>
  <c r="B42" i="25" s="1"/>
  <c r="B37" i="25"/>
  <c r="B56" i="25" s="1"/>
  <c r="B27" i="25"/>
  <c r="B19" i="25"/>
  <c r="B11" i="25" s="1"/>
  <c r="B34" i="25" s="1"/>
  <c r="B13" i="25"/>
  <c r="C9" i="7" l="1"/>
  <c r="B1" i="13" l="1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C48" i="24" s="1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0" i="24"/>
  <c r="D41" i="25"/>
  <c r="D38" i="24" s="1"/>
  <c r="D40" i="25"/>
  <c r="D37" i="24" s="1"/>
  <c r="D39" i="25"/>
  <c r="D36" i="24" s="1"/>
  <c r="D38" i="25"/>
  <c r="D35" i="24" s="1"/>
  <c r="C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2"/>
  <c r="D33" i="20" s="1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0"/>
  <c r="B28" i="6"/>
  <c r="B28" i="12"/>
  <c r="B47" i="12" s="1"/>
  <c r="B45" i="13" s="1"/>
  <c r="B26" i="13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5" i="6"/>
  <c r="D16" i="6"/>
  <c r="D18" i="7"/>
  <c r="D17" i="6" s="1"/>
  <c r="D19" i="7"/>
  <c r="D18" i="6" s="1"/>
  <c r="D19" i="6"/>
  <c r="D21" i="7"/>
  <c r="D22" i="7"/>
  <c r="D21" i="6" s="1"/>
  <c r="D23" i="7"/>
  <c r="D22" i="6" s="1"/>
  <c r="D24" i="7"/>
  <c r="D23" i="6" s="1"/>
  <c r="D25" i="7"/>
  <c r="D24" i="6" s="1"/>
  <c r="D26" i="7"/>
  <c r="D25" i="6" s="1"/>
  <c r="D27" i="7"/>
  <c r="D27" i="6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26" i="13" s="1"/>
  <c r="F47" i="12"/>
  <c r="F45" i="13" s="1"/>
  <c r="G29" i="12"/>
  <c r="G27" i="13" s="1"/>
  <c r="G30" i="12"/>
  <c r="G28" i="13" s="1"/>
  <c r="G31" i="12"/>
  <c r="G29" i="13"/>
  <c r="G32" i="12"/>
  <c r="G30" i="13" s="1"/>
  <c r="G33" i="12"/>
  <c r="G31" i="13" s="1"/>
  <c r="G34" i="12"/>
  <c r="G32" i="13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D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C29" i="7"/>
  <c r="D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D27" i="25"/>
  <c r="D24" i="24" s="1"/>
  <c r="B16" i="24"/>
  <c r="C47" i="12" l="1"/>
  <c r="C45" i="13" s="1"/>
  <c r="G28" i="12"/>
  <c r="G26" i="13" s="1"/>
  <c r="D9" i="7"/>
  <c r="D8" i="6" s="1"/>
  <c r="C47" i="7"/>
  <c r="C49" i="7" s="1"/>
  <c r="C48" i="6" s="1"/>
  <c r="E33" i="22"/>
  <c r="E33" i="20" s="1"/>
  <c r="D37" i="25"/>
  <c r="D34" i="24" s="1"/>
  <c r="B53" i="24"/>
  <c r="C34" i="24"/>
  <c r="C56" i="25"/>
  <c r="C53" i="24" s="1"/>
  <c r="B48" i="24"/>
  <c r="B39" i="24"/>
  <c r="C11" i="25"/>
  <c r="C8" i="24" s="1"/>
  <c r="D19" i="25"/>
  <c r="D16" i="24" s="1"/>
  <c r="D13" i="25"/>
  <c r="D10" i="24" s="1"/>
  <c r="E37" i="22"/>
  <c r="E37" i="20" s="1"/>
  <c r="B34" i="24"/>
  <c r="B8" i="6"/>
  <c r="D43" i="25"/>
  <c r="D40" i="24" s="1"/>
  <c r="E11" i="22"/>
  <c r="E11" i="20" s="1"/>
  <c r="D39" i="7"/>
  <c r="D38" i="6" s="1"/>
  <c r="C42" i="25"/>
  <c r="E20" i="22"/>
  <c r="E20" i="20" s="1"/>
  <c r="C28" i="6"/>
  <c r="G9" i="13"/>
  <c r="E12" i="22"/>
  <c r="E12" i="20" s="1"/>
  <c r="G47" i="12"/>
  <c r="G45" i="13" s="1"/>
  <c r="D11" i="20"/>
  <c r="D32" i="22"/>
  <c r="B46" i="6"/>
  <c r="C40" i="24"/>
  <c r="D12" i="20"/>
  <c r="B38" i="6"/>
  <c r="B10" i="24"/>
  <c r="C10" i="24"/>
  <c r="D26" i="13"/>
  <c r="E47" i="12"/>
  <c r="E45" i="13" s="1"/>
  <c r="D46" i="6" l="1"/>
  <c r="C46" i="6"/>
  <c r="C34" i="25"/>
  <c r="C31" i="24" s="1"/>
  <c r="C39" i="24"/>
  <c r="D42" i="25"/>
  <c r="D39" i="24" s="1"/>
  <c r="D56" i="25"/>
  <c r="D53" i="24" s="1"/>
  <c r="C11" i="20"/>
  <c r="D32" i="20"/>
  <c r="D41" i="22"/>
  <c r="D11" i="25"/>
  <c r="D8" i="24" s="1"/>
  <c r="B8" i="24"/>
  <c r="B48" i="6"/>
  <c r="D49" i="7"/>
  <c r="D48" i="6" s="1"/>
  <c r="C32" i="20" l="1"/>
  <c r="E32" i="22"/>
  <c r="E32" i="20" s="1"/>
  <c r="E41" i="22"/>
  <c r="E41" i="20" s="1"/>
  <c r="C41" i="20"/>
  <c r="D34" i="25"/>
  <c r="D31" i="24" s="1"/>
  <c r="B31" i="24"/>
  <c r="D41" i="20"/>
  <c r="D43" i="22"/>
  <c r="C43" i="20" l="1"/>
  <c r="E43" i="22"/>
  <c r="E43" i="20" s="1"/>
  <c r="D43" i="20"/>
  <c r="D45" i="22"/>
  <c r="E45" i="22" l="1"/>
  <c r="E45" i="20" s="1"/>
  <c r="C45" i="20"/>
  <c r="D45" i="20"/>
  <c r="D49" i="22"/>
  <c r="D49" i="20" s="1"/>
  <c r="D47" i="22"/>
  <c r="D47" i="20" s="1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<sst xmlns="http://schemas.openxmlformats.org/spreadsheetml/2006/main" count="475" uniqueCount="380">
  <si>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</si>
  <si>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</si>
  <si>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</si>
  <si>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</si>
  <si>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</si>
  <si>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</si>
  <si>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</si>
  <si>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</si>
  <si>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</si>
  <si>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</si>
  <si>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</si>
  <si>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</si>
  <si>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</si>
  <si>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</si>
  <si>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</si>
  <si>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</si>
  <si>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</si>
  <si>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</si>
  <si>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</si>
  <si>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</si>
  <si>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</si>
  <si>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</si>
  <si>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</si>
  <si>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</si>
  <si>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</si>
  <si>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</si>
  <si>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</si>
  <si>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</si>
  <si>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</si>
  <si>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</si>
  <si>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</si>
  <si>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</si>
  <si>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</si>
  <si>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</si>
  <si>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</si>
  <si>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</si>
  <si>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</si>
  <si>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</si>
  <si>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</si>
  <si>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</si>
  <si>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</si>
  <si>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</si>
  <si>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</si>
  <si>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</si>
  <si>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</si>
  <si>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</si>
  <si>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</si>
  <si>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</si>
  <si>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</si>
  <si>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</si>
  <si>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</si>
  <si>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</si>
  <si>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</si>
  <si>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</si>
  <si>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</si>
  <si>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</si>
  <si>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</si>
  <si>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</si>
  <si>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</si>
  <si>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</si>
  <si>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</si>
  <si>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</si>
  <si>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</si>
  <si>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</si>
  <si>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</si>
  <si>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</si>
  <si>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</si>
  <si>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</si>
  <si>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</si>
  <si>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</si>
  <si>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</si>
  <si>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</si>
  <si>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</si>
  <si>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</si>
  <si>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</si>
  <si>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</si>
  <si>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</si>
  <si>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</si>
  <si>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</si>
  <si>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</si>
  <si>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</si>
  <si>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</si>
  <si>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</si>
  <si>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</si>
  <si>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</si>
  <si>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</si>
  <si>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</si>
  <si>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</si>
  <si>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</si>
  <si>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</si>
  <si>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</si>
  <si>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</si>
  <si>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</si>
  <si>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</si>
  <si>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</si>
  <si>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</si>
  <si>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</si>
  <si>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</si>
  <si>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</si>
  <si>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</si>
  <si>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</si>
  <si>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</si>
  <si>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</si>
  <si>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</si>
  <si>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</si>
  <si>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</si>
  <si>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</si>
  <si>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</si>
  <si>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</si>
  <si>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</si>
  <si>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</si>
  <si>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</si>
  <si>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</si>
  <si>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</si>
  <si>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</si>
  <si>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</si>
  <si>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</si>
  <si>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</si>
  <si>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</si>
  <si>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</si>
  <si>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</si>
  <si>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</si>
  <si>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</si>
  <si>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</si>
  <si>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</si>
  <si>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</si>
  <si>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</si>
  <si>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</si>
  <si>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</si>
  <si>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</si>
  <si>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</si>
  <si>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</si>
  <si>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</si>
  <si>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</si>
  <si>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</si>
  <si>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</si>
  <si>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</si>
  <si>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</si>
  <si>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</si>
  <si>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</si>
  <si>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</si>
  <si>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</si>
  <si>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</si>
  <si>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</si>
  <si>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</si>
  <si>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</si>
  <si>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</si>
  <si>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</si>
  <si>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</si>
  <si>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</si>
  <si>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</si>
  <si>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</si>
  <si>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</si>
  <si>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</si>
  <si>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</si>
  <si>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</si>
  <si>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</si>
  <si>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</si>
  <si>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</si>
  <si>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</si>
  <si>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</si>
  <si>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</si>
  <si>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</si>
  <si>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</si>
  <si>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</si>
  <si>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</si>
  <si>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</si>
  <si>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</si>
  <si>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</si>
  <si>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</si>
  <si>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</si>
  <si>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</si>
  <si>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</si>
  <si>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</si>
  <si>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</si>
  <si>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</si>
  <si>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</si>
  <si>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</si>
  <si>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</si>
  <si>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</si>
  <si>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</si>
  <si>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</si>
  <si>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</si>
  <si>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</si>
  <si>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</si>
  <si>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</si>
  <si>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</si>
  <si>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</si>
  <si>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</si>
  <si>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</si>
  <si>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</si>
  <si>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</si>
  <si>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</si>
  <si>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</si>
  <si>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</si>
  <si>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</si>
  <si>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</si>
  <si>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</si>
  <si>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</si>
  <si>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</si>
  <si>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</si>
  <si>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</si>
  <si>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</si>
  <si>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</si>
  <si>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</si>
  <si>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</si>
  <si>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</si>
  <si>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</si>
  <si>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</si>
  <si>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</si>
  <si>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</si>
  <si>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</si>
  <si>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</si>
  <si>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</si>
  <si>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</si>
  <si>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</si>
  <si>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</si>
  <si>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</si>
  <si>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</si>
  <si>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</si>
  <si>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</si>
  <si>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</si>
  <si>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</si>
  <si>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</si>
  <si>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</si>
  <si>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</si>
  <si>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</si>
  <si>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</si>
  <si>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</si>
  <si>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</si>
  <si>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</si>
  <si>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</si>
  <si>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</si>
  <si>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</si>
  <si>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</si>
  <si>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</si>
  <si>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</si>
  <si>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</si>
  <si>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</si>
  <si>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</si>
  <si>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</si>
  <si>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</si>
  <si>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</si>
  <si>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</si>
  <si>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</si>
  <si>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</si>
  <si>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</si>
  <si>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</si>
  <si>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</si>
  <si>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</si>
  <si>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</si>
  <si>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</si>
  <si>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</si>
  <si>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</si>
  <si>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</si>
  <si>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</si>
  <si>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</si>
  <si>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</si>
  <si>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</si>
  <si>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</si>
  <si>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</si>
  <si>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</si>
  <si>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</si>
  <si>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</si>
  <si>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</si>
  <si>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</si>
  <si>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</si>
  <si>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</si>
  <si>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</si>
  <si>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</si>
  <si>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</si>
  <si>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</si>
  <si>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</si>
  <si>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</si>
  <si>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</si>
  <si>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</si>
  <si>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</si>
  <si>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</si>
  <si>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</si>
  <si>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</si>
  <si>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</si>
  <si>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</si>
  <si>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</si>
  <si>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</si>
  <si>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</si>
  <si>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</si>
  <si>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</si>
  <si>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</si>
  <si>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</si>
  <si>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</si>
  <si>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</si>
  <si>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</si>
  <si>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</si>
  <si>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</si>
  <si>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</si>
  <si>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</si>
  <si>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</si>
  <si>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</si>
  <si>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</si>
  <si>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</si>
  <si>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</si>
  <si>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</si>
  <si>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</si>
  <si>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</si>
  <si>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</si>
  <si>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</si>
  <si>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</si>
  <si>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</si>
  <si>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</si>
  <si>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</si>
  <si>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</si>
  <si>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</si>
  <si>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</si>
  <si>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</si>
  <si>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</si>
  <si>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</si>
  <si>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</si>
  <si>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</si>
  <si>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</si>
  <si>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</si>
  <si>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</si>
  <si>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</si>
  <si>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</si>
  <si>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</si>
  <si>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</si>
  <si>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</si>
  <si>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</si>
  <si>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</si>
  <si>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</si>
  <si>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</si>
  <si>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</si>
  <si>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</si>
  <si>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</si>
  <si>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</si>
  <si>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</si>
  <si>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</si>
  <si>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</si>
  <si>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</si>
  <si>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</si>
  <si>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</si>
  <si>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</si>
  <si>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</si>
  <si>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</si>
  <si>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</si>
  <si>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</si>
  <si>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</si>
  <si>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</si>
  <si>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</si>
  <si>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</si>
  <si>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</si>
  <si>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</si>
  <si>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</si>
  <si>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</si>
  <si>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</si>
  <si>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</si>
  <si>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</si>
  <si>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</si>
  <si>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</si>
  <si>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</si>
  <si>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</si>
  <si>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</si>
  <si>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</si>
  <si>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</si>
  <si>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</si>
  <si>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</si>
  <si>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</si>
  <si>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</si>
  <si>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</si>
  <si>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</si>
  <si>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</si>
  <si>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</si>
  <si>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</si>
  <si>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</si>
  <si>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</si>
  <si>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</si>
  <si>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</si>
  <si>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</si>
  <si>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</si>
  <si>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</si>
  <si>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Македонијатурист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</si>
</sst>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0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zoomScale="80" zoomScaleNormal="80" workbookViewId="0">
      <selection activeCell="C18" sqref="C18:G18"/>
    </sheetView>
  </sheetViews>
  <sheetFormatPr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25"/>
      <c r="B1" s="226"/>
      <c r="C1" s="226"/>
      <c r="D1" s="226"/>
      <c r="E1" s="226"/>
      <c r="F1" s="226"/>
      <c r="G1" s="226"/>
      <c r="H1" s="227"/>
      <c r="I1" s="228"/>
      <c r="J1" s="228"/>
      <c r="K1" s="228"/>
      <c r="L1" s="228"/>
      <c r="M1" s="228"/>
      <c r="N1" s="228"/>
      <c r="O1" s="228"/>
      <c r="P1" s="228"/>
      <c r="Q1" s="228"/>
      <c r="R1" s="228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20"/>
      <c r="K6" s="220"/>
      <c r="L6" s="220"/>
      <c r="M6" s="220"/>
      <c r="N6" s="220"/>
      <c r="O6" s="220"/>
      <c r="P6" s="220"/>
      <c r="Q6" s="220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20"/>
      <c r="K7" s="220"/>
      <c r="L7" s="220"/>
      <c r="M7" s="220"/>
      <c r="N7" s="220"/>
      <c r="O7" s="220"/>
      <c r="P7" s="220"/>
      <c r="Q7" s="220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20"/>
      <c r="K8" s="220"/>
      <c r="L8" s="220"/>
      <c r="M8" s="220"/>
      <c r="N8" s="220"/>
      <c r="O8" s="220"/>
      <c r="P8" s="220"/>
      <c r="Q8" s="53"/>
      <c r="R8" s="47"/>
      <c r="U8" s="51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29" t="s">
        <v>310</v>
      </c>
      <c r="B9" s="230"/>
      <c r="C9" s="230"/>
      <c r="D9" s="230"/>
      <c r="E9" s="230"/>
      <c r="F9" s="230"/>
      <c r="G9" s="230"/>
      <c r="H9" s="231"/>
      <c r="I9" s="55"/>
      <c r="J9" s="220"/>
      <c r="K9" s="220"/>
      <c r="L9" s="220"/>
      <c r="M9" s="220"/>
      <c r="N9" s="220"/>
      <c r="O9" s="220"/>
      <c r="P9" s="220"/>
      <c r="Q9" s="220"/>
      <c r="R9" s="56"/>
      <c r="U9" s="51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29"/>
      <c r="B10" s="230"/>
      <c r="C10" s="230"/>
      <c r="D10" s="230"/>
      <c r="E10" s="230"/>
      <c r="F10" s="230"/>
      <c r="G10" s="230"/>
      <c r="H10" s="231"/>
      <c r="J10" s="220"/>
      <c r="K10" s="220"/>
      <c r="L10" s="220"/>
      <c r="M10" s="220"/>
      <c r="N10" s="220"/>
      <c r="O10" s="220"/>
      <c r="P10" s="220"/>
      <c r="Q10" s="220"/>
      <c r="U10" s="51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20"/>
      <c r="K11" s="220"/>
      <c r="L11" s="220"/>
      <c r="M11" s="220"/>
      <c r="N11" s="220"/>
      <c r="O11" s="220"/>
      <c r="P11" s="220"/>
      <c r="Q11" s="220"/>
      <c r="U11" s="51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20"/>
      <c r="K12" s="220"/>
      <c r="L12" s="220"/>
      <c r="M12" s="220"/>
      <c r="N12" s="220"/>
      <c r="O12" s="220"/>
      <c r="P12" s="220"/>
      <c r="Q12" s="220"/>
      <c r="U12" s="51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20"/>
      <c r="K13" s="220"/>
      <c r="L13" s="220"/>
      <c r="M13" s="220"/>
      <c r="N13" s="220"/>
      <c r="O13" s="220"/>
      <c r="P13" s="220"/>
      <c r="Q13" s="220"/>
      <c r="U13" s="51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20"/>
      <c r="K14" s="220"/>
      <c r="L14" s="220"/>
      <c r="M14" s="220"/>
      <c r="N14" s="220"/>
      <c r="O14" s="220"/>
      <c r="P14" s="220"/>
      <c r="Q14" s="220"/>
      <c r="U14" s="51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20"/>
      <c r="K15" s="220"/>
      <c r="L15" s="220"/>
      <c r="M15" s="220"/>
      <c r="N15" s="220"/>
      <c r="O15" s="220"/>
      <c r="P15" s="220"/>
      <c r="Q15" s="220"/>
      <c r="U15" s="51">
        <v>2022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20"/>
      <c r="K16" s="220"/>
      <c r="L16" s="220"/>
      <c r="M16" s="220"/>
      <c r="N16" s="220"/>
      <c r="O16" s="220"/>
      <c r="P16" s="220"/>
      <c r="Q16" s="220"/>
      <c r="U16" s="51">
        <v>2023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1"/>
      <c r="K17" s="221"/>
      <c r="L17" s="221"/>
      <c r="M17" s="221"/>
      <c r="N17" s="221"/>
      <c r="O17" s="221"/>
      <c r="P17" s="221"/>
      <c r="Q17" s="221"/>
      <c r="U17" s="51">
        <v>2024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22" t="s">
        <v>379</v>
      </c>
      <c r="D18" s="223"/>
      <c r="E18" s="223"/>
      <c r="F18" s="223"/>
      <c r="G18" s="224"/>
      <c r="H18" s="50"/>
      <c r="I18" s="42"/>
      <c r="J18" s="213"/>
      <c r="K18" s="213"/>
      <c r="L18" s="213"/>
      <c r="M18" s="213"/>
      <c r="N18" s="213"/>
      <c r="O18" s="213"/>
      <c r="P18" s="213"/>
      <c r="Q18" s="213"/>
      <c r="U18" s="51">
        <v>2025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17">
        <v>4058836</v>
      </c>
      <c r="D19" s="218"/>
      <c r="E19" s="218"/>
      <c r="F19" s="218"/>
      <c r="G19" s="219"/>
      <c r="H19" s="46"/>
      <c r="I19" s="42"/>
      <c r="J19" s="214"/>
      <c r="K19" s="214"/>
      <c r="L19" s="214"/>
      <c r="M19" s="214"/>
      <c r="N19" s="214"/>
      <c r="O19" s="214"/>
      <c r="P19" s="214"/>
      <c r="Q19" s="214"/>
      <c r="R19" s="42"/>
      <c r="U19" s="51">
        <v>2026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51">
        <v>2027</v>
      </c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14"/>
      <c r="K21" s="214"/>
      <c r="L21" s="214"/>
      <c r="M21" s="214"/>
      <c r="N21" s="214"/>
      <c r="O21" s="214"/>
      <c r="P21" s="214"/>
      <c r="Q21" s="214"/>
      <c r="R21" s="42"/>
      <c r="U21" s="51">
        <v>2028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309</v>
      </c>
      <c r="D22" s="202"/>
      <c r="E22" s="202"/>
      <c r="F22" s="202"/>
      <c r="G22" s="203"/>
      <c r="H22" s="46"/>
      <c r="J22" s="214"/>
      <c r="K22" s="214"/>
      <c r="L22" s="214"/>
      <c r="M22" s="214"/>
      <c r="N22" s="214"/>
      <c r="O22" s="214"/>
      <c r="P22" s="214"/>
      <c r="Q22" s="214"/>
      <c r="U22" s="51">
        <v>2029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2023</v>
      </c>
      <c r="D23" s="202"/>
      <c r="E23" s="202"/>
      <c r="F23" s="202"/>
      <c r="G23" s="203"/>
      <c r="H23" s="46"/>
      <c r="J23" s="214"/>
      <c r="K23" s="214"/>
      <c r="L23" s="214"/>
      <c r="M23" s="214"/>
      <c r="N23" s="214"/>
      <c r="O23" s="214"/>
      <c r="P23" s="214"/>
      <c r="Q23" s="214"/>
      <c r="U23" s="51">
        <v>2030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14"/>
      <c r="K24" s="214"/>
      <c r="L24" s="214"/>
      <c r="M24" s="214"/>
      <c r="N24" s="214"/>
      <c r="O24" s="214"/>
      <c r="P24" s="214"/>
      <c r="Q24" s="214"/>
      <c r="U24" s="51">
        <v>2031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13"/>
      <c r="K25" s="213"/>
      <c r="L25" s="213"/>
      <c r="M25" s="213"/>
      <c r="N25" s="213"/>
      <c r="O25" s="213"/>
      <c r="P25" s="213"/>
      <c r="Q25" s="213"/>
      <c r="U25" s="51">
        <v>2032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14"/>
      <c r="K26" s="214"/>
      <c r="L26" s="214"/>
      <c r="M26" s="214"/>
      <c r="N26" s="214"/>
      <c r="O26" s="214"/>
      <c r="P26" s="214"/>
      <c r="Q26" s="214"/>
      <c r="U26" s="51">
        <v>2033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14"/>
      <c r="K27" s="214"/>
      <c r="L27" s="214"/>
      <c r="M27" s="214"/>
      <c r="N27" s="214"/>
      <c r="O27" s="214"/>
      <c r="P27" s="214"/>
      <c r="Q27" s="214"/>
      <c r="U27" s="51">
        <v>2034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15"/>
      <c r="C28" s="215"/>
      <c r="D28" s="215"/>
      <c r="E28" s="215"/>
      <c r="F28" s="215"/>
      <c r="G28" s="215"/>
      <c r="H28" s="216"/>
      <c r="J28" s="214"/>
      <c r="K28" s="214"/>
      <c r="L28" s="214"/>
      <c r="M28" s="214"/>
      <c r="N28" s="214"/>
      <c r="O28" s="214"/>
      <c r="P28" s="214"/>
      <c r="Q28" s="214"/>
      <c r="U28" s="51">
        <v>2035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11" t="s">
        <v>322</v>
      </c>
      <c r="C29" s="211"/>
      <c r="D29" s="211"/>
      <c r="E29" s="211"/>
      <c r="F29" s="211"/>
      <c r="G29" s="211"/>
      <c r="H29" s="212"/>
      <c r="J29" s="214"/>
      <c r="K29" s="214"/>
      <c r="L29" s="214"/>
      <c r="M29" s="214"/>
      <c r="N29" s="214"/>
      <c r="O29" s="214"/>
      <c r="P29" s="214"/>
      <c r="Q29" s="214"/>
      <c r="U29" s="51">
        <v>2036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11" t="s">
        <v>318</v>
      </c>
      <c r="C30" s="211"/>
      <c r="D30" s="211"/>
      <c r="E30" s="211"/>
      <c r="F30" s="211"/>
      <c r="G30" s="211"/>
      <c r="H30" s="212"/>
      <c r="J30" s="210"/>
      <c r="K30" s="210"/>
      <c r="L30" s="210"/>
      <c r="M30" s="210"/>
      <c r="N30" s="210"/>
      <c r="O30" s="210"/>
      <c r="P30" s="210"/>
      <c r="Q30" s="210"/>
      <c r="U30" s="51">
        <v>2037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11" t="s">
        <v>323</v>
      </c>
      <c r="C31" s="211"/>
      <c r="D31" s="211"/>
      <c r="E31" s="211"/>
      <c r="F31" s="211"/>
      <c r="G31" s="211"/>
      <c r="H31" s="212"/>
      <c r="J31" s="210"/>
      <c r="K31" s="210"/>
      <c r="L31" s="210"/>
      <c r="M31" s="210"/>
      <c r="N31" s="210"/>
      <c r="O31" s="210"/>
      <c r="P31" s="210"/>
      <c r="Q31" s="210"/>
      <c r="U31" s="51">
        <v>2038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11" t="s">
        <v>324</v>
      </c>
      <c r="C32" s="211"/>
      <c r="D32" s="211"/>
      <c r="E32" s="211"/>
      <c r="F32" s="211"/>
      <c r="G32" s="211"/>
      <c r="H32" s="212"/>
      <c r="U32" s="51">
        <v>2039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10"/>
      <c r="K33" s="210"/>
      <c r="L33" s="210"/>
      <c r="M33" s="210"/>
      <c r="N33" s="210"/>
      <c r="O33" s="210"/>
      <c r="P33" s="210"/>
      <c r="Q33" s="210"/>
      <c r="U33" s="51">
        <v>2040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10"/>
      <c r="K34" s="210"/>
      <c r="L34" s="210"/>
      <c r="M34" s="210"/>
      <c r="N34" s="210"/>
      <c r="O34" s="210"/>
      <c r="P34" s="210"/>
      <c r="Q34" s="210"/>
      <c r="U34" s="51">
        <v>2041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10"/>
      <c r="K35" s="210"/>
      <c r="L35" s="210"/>
      <c r="M35" s="210"/>
      <c r="N35" s="210"/>
      <c r="O35" s="210"/>
      <c r="P35" s="210"/>
      <c r="Q35" s="210"/>
      <c r="U35" s="51">
        <v>2042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10"/>
      <c r="K36" s="210"/>
      <c r="L36" s="210"/>
      <c r="M36" s="210"/>
      <c r="N36" s="210"/>
      <c r="O36" s="210"/>
      <c r="P36" s="210"/>
      <c r="Q36" s="210"/>
      <c r="U36" s="51">
        <v>2043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10"/>
      <c r="K37" s="210"/>
      <c r="L37" s="210"/>
      <c r="M37" s="210"/>
      <c r="N37" s="210"/>
      <c r="O37" s="210"/>
      <c r="P37" s="210"/>
      <c r="Q37" s="210"/>
      <c r="U37" s="51">
        <v>2044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10"/>
      <c r="K38" s="210"/>
      <c r="L38" s="210"/>
      <c r="M38" s="210"/>
      <c r="N38" s="210"/>
      <c r="O38" s="210"/>
      <c r="P38" s="210"/>
      <c r="Q38" s="210"/>
      <c r="U38" s="51">
        <v>2045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10"/>
      <c r="K39" s="210"/>
      <c r="L39" s="210"/>
      <c r="M39" s="210"/>
      <c r="N39" s="210"/>
      <c r="O39" s="210"/>
      <c r="P39" s="210"/>
      <c r="Q39" s="210"/>
      <c r="U39" s="51">
        <v>2046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10"/>
      <c r="K40" s="210"/>
      <c r="L40" s="210"/>
      <c r="M40" s="210"/>
      <c r="N40" s="210"/>
      <c r="O40" s="210"/>
      <c r="P40" s="210"/>
      <c r="Q40" s="210"/>
      <c r="U40" s="51">
        <v>2047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51">
        <v>2048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51">
        <v>2049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51">
        <v>2050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51">
        <v>2051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51">
        <v>2052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51">
        <v>2053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51">
        <v>2054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51">
        <v>2055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51">
        <v>2056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51">
        <v>2057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51">
        <v>2058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51">
        <v>2059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51">
        <v>2060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51">
        <v>2061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51">
        <v>2062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51">
        <v>2063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51">
        <v>2064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51">
        <v>2065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51">
        <v>2066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51">
        <v>2067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51">
        <v>2068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51">
        <v>2069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51">
        <v>2070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51">
        <v>2071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51">
        <v>2072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51">
        <v>2073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51">
        <v>2074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51">
        <v>2075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51">
        <v>2076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51">
        <v>2077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51">
        <v>2078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51">
        <v>2079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51">
        <v>2080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51">
        <v>2081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51">
        <v>2082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51">
        <v>2083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51">
        <v>2084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51">
        <v>2085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51">
        <v>2086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51">
        <v>2087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51">
        <v>2088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51">
        <v>2089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51">
        <v>2090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51">
        <v>2091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51">
        <v>2092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51">
        <v>2093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51">
        <v>2094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1">
        <v>2095</v>
      </c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U89" s="51">
        <v>2096</v>
      </c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U90" s="51">
        <v>2097</v>
      </c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U91" s="51">
        <v>2098</v>
      </c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U92" s="51">
        <v>2099</v>
      </c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U93" s="51">
        <v>2100</v>
      </c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9" zoomScale="90" zoomScaleNormal="90" workbookViewId="0">
      <selection activeCell="C10" sqref="C10"/>
    </sheetView>
  </sheetViews>
  <sheetFormatPr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2" t="str">
        <f>'ФИ-Почетна'!$C$18</f>
        <v>Македонијатурист АД Скопје</v>
      </c>
      <c r="C1" s="232"/>
      <c r="D1" s="232"/>
    </row>
    <row r="2" spans="1:6" x14ac:dyDescent="0.2">
      <c r="A2" s="99" t="s">
        <v>319</v>
      </c>
      <c r="B2" s="101" t="str">
        <f>'ФИ-Почетна'!$C$22</f>
        <v>01.01 - 31.12</v>
      </c>
      <c r="C2" s="102"/>
      <c r="D2" s="103"/>
    </row>
    <row r="3" spans="1:6" x14ac:dyDescent="0.2">
      <c r="A3" s="99" t="s">
        <v>316</v>
      </c>
      <c r="B3" s="101">
        <f>'ФИ-Почетна'!$C$23</f>
        <v>2023</v>
      </c>
      <c r="C3" s="102"/>
      <c r="D3" s="103"/>
    </row>
    <row r="4" spans="1:6" x14ac:dyDescent="0.2">
      <c r="A4" s="104" t="s">
        <v>320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5" t="s">
        <v>376</v>
      </c>
      <c r="B6" s="235"/>
      <c r="C6" s="235"/>
      <c r="D6" s="235"/>
      <c r="F6" s="107"/>
    </row>
    <row r="7" spans="1:6" x14ac:dyDescent="0.2">
      <c r="A7" s="233" t="s">
        <v>377</v>
      </c>
      <c r="B7" s="233"/>
      <c r="C7" s="233"/>
      <c r="D7" s="233"/>
      <c r="F7" s="107"/>
    </row>
    <row r="8" spans="1:6" ht="12.75" customHeight="1" thickBot="1" x14ac:dyDescent="0.25">
      <c r="A8" s="106"/>
      <c r="B8" s="234" t="s">
        <v>24</v>
      </c>
      <c r="C8" s="234"/>
      <c r="D8" s="234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B12+B13+B18+B19+B25+B26</f>
        <v>1933715.9169999999</v>
      </c>
      <c r="C11" s="75">
        <f>C12+C13+C18+C19+C25+C26</f>
        <v>2227371.9479999999</v>
      </c>
      <c r="D11" s="75">
        <f t="shared" ref="D11:D35" si="0">IF(B11&lt;=0,0,C11/B11*100)</f>
        <v>115.18609990321551</v>
      </c>
      <c r="F11" s="111"/>
    </row>
    <row r="12" spans="1:6" ht="14.25" thickTop="1" thickBot="1" x14ac:dyDescent="0.25">
      <c r="A12" s="87" t="s">
        <v>160</v>
      </c>
      <c r="B12" s="94">
        <v>3686.9940000000001</v>
      </c>
      <c r="C12" s="94">
        <v>2914.1770000000001</v>
      </c>
      <c r="D12" s="75">
        <f t="shared" si="0"/>
        <v>79.039374623338148</v>
      </c>
      <c r="F12" s="111"/>
    </row>
    <row r="13" spans="1:6" ht="14.25" thickTop="1" thickBot="1" x14ac:dyDescent="0.25">
      <c r="A13" s="87" t="s">
        <v>293</v>
      </c>
      <c r="B13" s="75">
        <f>SUM(B14:B17)</f>
        <v>914303.68399999989</v>
      </c>
      <c r="C13" s="75">
        <f>SUM(C14:C17)</f>
        <v>898303.29800000007</v>
      </c>
      <c r="D13" s="75">
        <f t="shared" si="0"/>
        <v>98.249992176560028</v>
      </c>
      <c r="F13" s="111"/>
    </row>
    <row r="14" spans="1:6" ht="14.25" thickTop="1" thickBot="1" x14ac:dyDescent="0.25">
      <c r="A14" s="88" t="s">
        <v>297</v>
      </c>
      <c r="B14" s="77">
        <v>774127.36300000001</v>
      </c>
      <c r="C14" s="77">
        <v>759039.00100000005</v>
      </c>
      <c r="D14" s="76">
        <f t="shared" si="0"/>
        <v>98.050919949202211</v>
      </c>
      <c r="F14" s="111"/>
    </row>
    <row r="15" spans="1:6" ht="27" thickTop="1" thickBot="1" x14ac:dyDescent="0.25">
      <c r="A15" s="88" t="s">
        <v>259</v>
      </c>
      <c r="B15" s="77">
        <v>140046.658</v>
      </c>
      <c r="C15" s="77">
        <v>130459.226</v>
      </c>
      <c r="D15" s="76">
        <f t="shared" si="0"/>
        <v>93.154115823313688</v>
      </c>
      <c r="F15" s="111"/>
    </row>
    <row r="16" spans="1:6" ht="14.25" thickTop="1" thickBot="1" x14ac:dyDescent="0.25">
      <c r="A16" s="88" t="s">
        <v>260</v>
      </c>
      <c r="B16" s="77">
        <v>0</v>
      </c>
      <c r="C16" s="77">
        <v>0</v>
      </c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129.66300000000001</v>
      </c>
      <c r="C17" s="77">
        <v>8805.0709999999999</v>
      </c>
      <c r="D17" s="76">
        <f t="shared" si="0"/>
        <v>6790.7352135921574</v>
      </c>
      <c r="F17" s="111"/>
    </row>
    <row r="18" spans="1:6" ht="14.25" thickTop="1" thickBot="1" x14ac:dyDescent="0.25">
      <c r="A18" s="87" t="s">
        <v>294</v>
      </c>
      <c r="B18" s="94">
        <v>92598.61</v>
      </c>
      <c r="C18" s="94">
        <v>89784.648000000001</v>
      </c>
      <c r="D18" s="75">
        <f t="shared" si="0"/>
        <v>96.961118530828912</v>
      </c>
      <c r="F18" s="111"/>
    </row>
    <row r="19" spans="1:6" ht="14.25" thickTop="1" thickBot="1" x14ac:dyDescent="0.25">
      <c r="A19" s="87" t="s">
        <v>295</v>
      </c>
      <c r="B19" s="75">
        <f>SUM(B20:B24)</f>
        <v>923126.62899999996</v>
      </c>
      <c r="C19" s="75">
        <f>SUM(C20:C24)</f>
        <v>1236369.825</v>
      </c>
      <c r="D19" s="75">
        <f t="shared" si="0"/>
        <v>133.93285234760572</v>
      </c>
      <c r="F19" s="111"/>
    </row>
    <row r="20" spans="1:6" ht="14.25" thickTop="1" thickBot="1" x14ac:dyDescent="0.25">
      <c r="A20" s="88" t="s">
        <v>161</v>
      </c>
      <c r="B20" s="77">
        <v>0</v>
      </c>
      <c r="C20" s="77">
        <v>0</v>
      </c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0</v>
      </c>
      <c r="C21" s="77">
        <v>0</v>
      </c>
      <c r="D21" s="76">
        <f t="shared" si="0"/>
        <v>0</v>
      </c>
      <c r="F21" s="111"/>
    </row>
    <row r="22" spans="1:6" ht="14.25" thickTop="1" thickBot="1" x14ac:dyDescent="0.25">
      <c r="A22" s="88" t="s">
        <v>261</v>
      </c>
      <c r="B22" s="77">
        <v>0</v>
      </c>
      <c r="C22" s="77">
        <v>0</v>
      </c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923126.62899999996</v>
      </c>
      <c r="C23" s="77">
        <v>1236369.825</v>
      </c>
      <c r="D23" s="76">
        <f t="shared" si="0"/>
        <v>133.93285234760572</v>
      </c>
      <c r="F23" s="111"/>
    </row>
    <row r="24" spans="1:6" ht="14.25" thickTop="1" thickBot="1" x14ac:dyDescent="0.25">
      <c r="A24" s="88" t="s">
        <v>262</v>
      </c>
      <c r="B24" s="77">
        <v>0</v>
      </c>
      <c r="C24" s="77">
        <v>0</v>
      </c>
      <c r="D24" s="76">
        <f t="shared" si="0"/>
        <v>0</v>
      </c>
      <c r="F24" s="111"/>
    </row>
    <row r="25" spans="1:6" ht="15.75" customHeight="1" thickTop="1" thickBot="1" x14ac:dyDescent="0.25">
      <c r="A25" s="87" t="s">
        <v>296</v>
      </c>
      <c r="B25" s="94">
        <v>0</v>
      </c>
      <c r="C25" s="94">
        <v>0</v>
      </c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813282.08700000006</v>
      </c>
      <c r="C27" s="75">
        <f>SUM(C28:C33)</f>
        <v>711530.36699999997</v>
      </c>
      <c r="D27" s="75">
        <f t="shared" si="0"/>
        <v>87.488754317049143</v>
      </c>
      <c r="F27" s="111"/>
    </row>
    <row r="28" spans="1:6" ht="14.25" thickTop="1" thickBot="1" x14ac:dyDescent="0.25">
      <c r="A28" s="89" t="s">
        <v>166</v>
      </c>
      <c r="B28" s="77">
        <v>16231.225</v>
      </c>
      <c r="C28" s="77">
        <v>13126.983</v>
      </c>
      <c r="D28" s="76">
        <f t="shared" si="0"/>
        <v>80.874875433000284</v>
      </c>
      <c r="F28" s="111"/>
    </row>
    <row r="29" spans="1:6" ht="15.75" customHeight="1" thickTop="1" thickBot="1" x14ac:dyDescent="0.25">
      <c r="A29" s="89" t="s">
        <v>167</v>
      </c>
      <c r="B29" s="77">
        <v>26958.593000000001</v>
      </c>
      <c r="C29" s="77">
        <v>22243.188999999998</v>
      </c>
      <c r="D29" s="76">
        <f t="shared" si="0"/>
        <v>82.508716237527665</v>
      </c>
      <c r="F29" s="111"/>
    </row>
    <row r="30" spans="1:6" ht="14.25" thickTop="1" thickBot="1" x14ac:dyDescent="0.25">
      <c r="A30" s="89" t="s">
        <v>168</v>
      </c>
      <c r="B30" s="77">
        <v>5177.308</v>
      </c>
      <c r="C30" s="77">
        <v>5165.3100000000004</v>
      </c>
      <c r="D30" s="76">
        <f t="shared" si="0"/>
        <v>99.768257944089868</v>
      </c>
      <c r="F30" s="111"/>
    </row>
    <row r="31" spans="1:6" ht="14.25" thickTop="1" thickBot="1" x14ac:dyDescent="0.25">
      <c r="A31" s="89" t="s">
        <v>169</v>
      </c>
      <c r="B31" s="77">
        <v>449214.93400000001</v>
      </c>
      <c r="C31" s="77">
        <v>556825.74699999997</v>
      </c>
      <c r="D31" s="76">
        <f t="shared" si="0"/>
        <v>123.95530621428539</v>
      </c>
      <c r="F31" s="111"/>
    </row>
    <row r="32" spans="1:6" ht="14.25" thickTop="1" thickBot="1" x14ac:dyDescent="0.25">
      <c r="A32" s="89" t="s">
        <v>170</v>
      </c>
      <c r="B32" s="77">
        <v>311507.25699999998</v>
      </c>
      <c r="C32" s="77">
        <v>108854.65</v>
      </c>
      <c r="D32" s="76">
        <f t="shared" si="0"/>
        <v>34.944498901353043</v>
      </c>
      <c r="F32" s="111"/>
    </row>
    <row r="33" spans="1:6" ht="14.25" thickTop="1" thickBot="1" x14ac:dyDescent="0.25">
      <c r="A33" s="89" t="s">
        <v>301</v>
      </c>
      <c r="B33" s="77">
        <v>4192.7700000000004</v>
      </c>
      <c r="C33" s="77">
        <v>5314.4880000000003</v>
      </c>
      <c r="D33" s="76">
        <f t="shared" si="0"/>
        <v>126.7536258845584</v>
      </c>
      <c r="F33" s="111"/>
    </row>
    <row r="34" spans="1:6" ht="14.25" thickTop="1" thickBot="1" x14ac:dyDescent="0.25">
      <c r="A34" s="90" t="s">
        <v>173</v>
      </c>
      <c r="B34" s="75">
        <f>B11+B27</f>
        <v>2746998.0039999997</v>
      </c>
      <c r="C34" s="75">
        <f>C11+C27</f>
        <v>2938902.3149999999</v>
      </c>
      <c r="D34" s="75">
        <f t="shared" si="0"/>
        <v>106.98596470476357</v>
      </c>
      <c r="F34" s="111"/>
    </row>
    <row r="35" spans="1:6" ht="14.25" thickTop="1" thickBot="1" x14ac:dyDescent="0.25">
      <c r="A35" s="41" t="s">
        <v>171</v>
      </c>
      <c r="B35" s="77">
        <v>47.4</v>
      </c>
      <c r="C35" s="77">
        <v>44.057000000000002</v>
      </c>
      <c r="D35" s="76">
        <f t="shared" si="0"/>
        <v>92.947257383966246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2701775.21</v>
      </c>
      <c r="C37" s="75">
        <f>(SUM(C38:C41))</f>
        <v>2876917.9440000001</v>
      </c>
      <c r="D37" s="75">
        <f t="shared" ref="D37:D57" si="1">IF(B37&lt;=0,0,C37/B37*100)</f>
        <v>106.48250577441638</v>
      </c>
      <c r="F37" s="111"/>
    </row>
    <row r="38" spans="1:6" ht="14.25" thickTop="1" thickBot="1" x14ac:dyDescent="0.25">
      <c r="A38" s="88" t="s">
        <v>298</v>
      </c>
      <c r="B38" s="77">
        <v>1127277.4639999999</v>
      </c>
      <c r="C38" s="77">
        <v>1272772.7390000001</v>
      </c>
      <c r="D38" s="76">
        <f t="shared" si="1"/>
        <v>112.9067846778138</v>
      </c>
      <c r="F38" s="111"/>
    </row>
    <row r="39" spans="1:6" ht="14.25" thickTop="1" thickBot="1" x14ac:dyDescent="0.25">
      <c r="A39" s="92" t="s">
        <v>176</v>
      </c>
      <c r="B39" s="77">
        <v>372329.28600000002</v>
      </c>
      <c r="C39" s="77">
        <v>372329.28600000002</v>
      </c>
      <c r="D39" s="76">
        <f t="shared" si="1"/>
        <v>100</v>
      </c>
      <c r="F39" s="111"/>
    </row>
    <row r="40" spans="1:6" ht="14.25" thickTop="1" thickBot="1" x14ac:dyDescent="0.25">
      <c r="A40" s="88" t="s">
        <v>128</v>
      </c>
      <c r="B40" s="77">
        <v>1202168.46</v>
      </c>
      <c r="C40" s="77">
        <v>1231815.919</v>
      </c>
      <c r="D40" s="76">
        <f t="shared" si="1"/>
        <v>102.46616509968993</v>
      </c>
      <c r="F40" s="111"/>
    </row>
    <row r="41" spans="1:6" ht="14.25" thickTop="1" thickBot="1" x14ac:dyDescent="0.25">
      <c r="A41" s="88" t="s">
        <v>177</v>
      </c>
      <c r="B41" s="77">
        <v>0</v>
      </c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45222.794000000002</v>
      </c>
      <c r="C42" s="75">
        <f>C43+C51</f>
        <v>61984.398000000001</v>
      </c>
      <c r="D42" s="75">
        <f t="shared" si="1"/>
        <v>137.06450335642683</v>
      </c>
      <c r="F42" s="111"/>
    </row>
    <row r="43" spans="1:6" ht="14.25" thickTop="1" thickBot="1" x14ac:dyDescent="0.25">
      <c r="A43" s="90" t="s">
        <v>178</v>
      </c>
      <c r="B43" s="75">
        <f>SUM(B44:B50)</f>
        <v>45222.794000000002</v>
      </c>
      <c r="C43" s="75">
        <f>SUM(C44:C50)</f>
        <v>61984.398000000001</v>
      </c>
      <c r="D43" s="75">
        <f t="shared" si="1"/>
        <v>137.06450335642683</v>
      </c>
      <c r="F43" s="111"/>
    </row>
    <row r="44" spans="1:6" ht="14.25" thickTop="1" thickBot="1" x14ac:dyDescent="0.25">
      <c r="A44" s="88" t="s">
        <v>179</v>
      </c>
      <c r="B44" s="77">
        <v>23809.366999999998</v>
      </c>
      <c r="C44" s="77">
        <v>23809.53</v>
      </c>
      <c r="D44" s="76">
        <f t="shared" si="1"/>
        <v>100.00068460450882</v>
      </c>
      <c r="F44" s="107"/>
    </row>
    <row r="45" spans="1:6" ht="14.25" thickTop="1" thickBot="1" x14ac:dyDescent="0.25">
      <c r="A45" s="89" t="s">
        <v>266</v>
      </c>
      <c r="B45" s="77">
        <v>0</v>
      </c>
      <c r="C45" s="77">
        <v>0</v>
      </c>
      <c r="D45" s="76">
        <f t="shared" si="1"/>
        <v>0</v>
      </c>
      <c r="F45" s="107"/>
    </row>
    <row r="46" spans="1:6" ht="14.25" thickTop="1" thickBot="1" x14ac:dyDescent="0.25">
      <c r="A46" s="89" t="s">
        <v>180</v>
      </c>
      <c r="B46" s="77">
        <v>0</v>
      </c>
      <c r="C46" s="77">
        <v>0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627.39499999999998</v>
      </c>
      <c r="C47" s="77">
        <v>11183.496999999999</v>
      </c>
      <c r="D47" s="76">
        <f t="shared" si="1"/>
        <v>1782.5288693725643</v>
      </c>
      <c r="F47" s="107"/>
    </row>
    <row r="48" spans="1:6" ht="14.25" thickTop="1" thickBot="1" x14ac:dyDescent="0.25">
      <c r="A48" s="89" t="s">
        <v>267</v>
      </c>
      <c r="B48" s="77">
        <v>14405.842000000001</v>
      </c>
      <c r="C48" s="77">
        <v>15020.744000000001</v>
      </c>
      <c r="D48" s="76">
        <f t="shared" si="1"/>
        <v>104.26842110304972</v>
      </c>
    </row>
    <row r="49" spans="1:4" ht="14.25" thickTop="1" thickBot="1" x14ac:dyDescent="0.25">
      <c r="A49" s="89" t="s">
        <v>302</v>
      </c>
      <c r="B49" s="77">
        <v>6380.19</v>
      </c>
      <c r="C49" s="77">
        <v>11970.627</v>
      </c>
      <c r="D49" s="76">
        <f t="shared" si="1"/>
        <v>187.62179496221901</v>
      </c>
    </row>
    <row r="50" spans="1:4" ht="27" thickTop="1" thickBot="1" x14ac:dyDescent="0.25">
      <c r="A50" s="89" t="s">
        <v>299</v>
      </c>
      <c r="B50" s="77">
        <v>0</v>
      </c>
      <c r="C50" s="77">
        <v>0</v>
      </c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0</v>
      </c>
      <c r="C51" s="75">
        <f>SUM(C52:C55)</f>
        <v>0</v>
      </c>
      <c r="D51" s="75">
        <f t="shared" si="1"/>
        <v>0</v>
      </c>
    </row>
    <row r="52" spans="1:4" ht="17.25" customHeight="1" thickTop="1" thickBot="1" x14ac:dyDescent="0.25">
      <c r="A52" s="89" t="s">
        <v>325</v>
      </c>
      <c r="B52" s="77">
        <v>0</v>
      </c>
      <c r="C52" s="77">
        <v>0</v>
      </c>
      <c r="D52" s="76">
        <f t="shared" si="1"/>
        <v>0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0</v>
      </c>
      <c r="C54" s="77">
        <v>0</v>
      </c>
      <c r="D54" s="76">
        <f t="shared" si="1"/>
        <v>0</v>
      </c>
    </row>
    <row r="55" spans="1:4" ht="14.25" thickTop="1" thickBot="1" x14ac:dyDescent="0.25">
      <c r="A55" s="89" t="s">
        <v>300</v>
      </c>
      <c r="B55" s="77">
        <v>0</v>
      </c>
      <c r="C55" s="77">
        <v>0</v>
      </c>
      <c r="D55" s="76">
        <f t="shared" si="1"/>
        <v>0</v>
      </c>
    </row>
    <row r="56" spans="1:4" ht="14.25" thickTop="1" thickBot="1" x14ac:dyDescent="0.25">
      <c r="A56" s="87" t="s">
        <v>265</v>
      </c>
      <c r="B56" s="75">
        <f>B37+B43+B51</f>
        <v>2746998.0040000002</v>
      </c>
      <c r="C56" s="75">
        <f>C37+C43+C51</f>
        <v>2938902.3420000002</v>
      </c>
      <c r="D56" s="75">
        <f t="shared" si="1"/>
        <v>106.98596568765473</v>
      </c>
    </row>
    <row r="57" spans="1:4" ht="14.25" thickTop="1" thickBot="1" x14ac:dyDescent="0.25">
      <c r="A57" s="41" t="s">
        <v>185</v>
      </c>
      <c r="B57" s="77">
        <v>47.4</v>
      </c>
      <c r="C57" s="77">
        <v>44.057000000000002</v>
      </c>
      <c r="D57" s="76">
        <f t="shared" si="1"/>
        <v>92.947257383966246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85" zoomScaleNormal="85" workbookViewId="0">
      <selection activeCell="D45" sqref="D45"/>
    </sheetView>
  </sheetViews>
  <sheetFormatPr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2" t="str">
        <f>'ФИ-Почетна'!$C$18</f>
        <v>Македонијатурист АД Скопје</v>
      </c>
      <c r="D1" s="232"/>
      <c r="E1" s="232"/>
    </row>
    <row r="2" spans="1:7" ht="12.75" customHeight="1" x14ac:dyDescent="0.2">
      <c r="A2" s="112"/>
      <c r="B2" s="113" t="s">
        <v>319</v>
      </c>
      <c r="C2" s="101" t="str">
        <f>'ФИ-Почетна'!$C$22</f>
        <v>01.01 - 31.12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2023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8" t="s">
        <v>19</v>
      </c>
      <c r="C6" s="238"/>
      <c r="D6" s="238"/>
      <c r="E6" s="118"/>
    </row>
    <row r="7" spans="1:7" ht="12.75" customHeight="1" x14ac:dyDescent="0.2">
      <c r="A7" s="112"/>
      <c r="B7" s="233" t="s">
        <v>378</v>
      </c>
      <c r="C7" s="233"/>
      <c r="D7" s="233"/>
      <c r="E7" s="118"/>
    </row>
    <row r="8" spans="1:7" ht="13.5" thickBot="1" x14ac:dyDescent="0.25">
      <c r="A8" s="112"/>
      <c r="B8" s="112"/>
      <c r="C8" s="234" t="s">
        <v>24</v>
      </c>
      <c r="D8" s="234"/>
      <c r="E8" s="234"/>
    </row>
    <row r="9" spans="1:7" ht="30" customHeight="1" thickTop="1" thickBot="1" x14ac:dyDescent="0.25">
      <c r="A9" s="236" t="s">
        <v>23</v>
      </c>
      <c r="B9" s="237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6"/>
      <c r="B10" s="237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262207.03999999998</v>
      </c>
      <c r="D11" s="75">
        <f>D12+D18+D19</f>
        <v>345207.38099999999</v>
      </c>
      <c r="E11" s="75">
        <f>IF(C11&lt;=0,0,D11/C11*100)</f>
        <v>131.65450515745115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SUM(C13:C14)</f>
        <v>258417.54399999999</v>
      </c>
      <c r="D12" s="76">
        <f>SUM(D13:D14)</f>
        <v>341665.90700000001</v>
      </c>
      <c r="E12" s="76">
        <f t="shared" ref="E12:E49" si="0">IF(C12&lt;=0,0,D12/C12*100)</f>
        <v>132.21467153948342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v>258417.54399999999</v>
      </c>
      <c r="D13" s="77">
        <v>341665.90700000001</v>
      </c>
      <c r="E13" s="76">
        <f t="shared" si="0"/>
        <v>132.21467153948342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v>0</v>
      </c>
      <c r="D14" s="77">
        <v>0</v>
      </c>
      <c r="E14" s="76">
        <f t="shared" si="0"/>
        <v>0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0</v>
      </c>
      <c r="D16" s="77">
        <v>0</v>
      </c>
      <c r="E16" s="76">
        <f t="shared" si="0"/>
        <v>0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0</v>
      </c>
      <c r="D17" s="77">
        <v>0</v>
      </c>
      <c r="E17" s="76">
        <f t="shared" si="0"/>
        <v>0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0</v>
      </c>
      <c r="D18" s="77">
        <v>714.54</v>
      </c>
      <c r="E18" s="76">
        <f t="shared" si="0"/>
        <v>0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3789.4960000000001</v>
      </c>
      <c r="D19" s="77">
        <v>2826.9340000000002</v>
      </c>
      <c r="E19" s="76">
        <f t="shared" si="0"/>
        <v>74.599207915775608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288491.64399999997</v>
      </c>
      <c r="D20" s="75">
        <f>SUM(D21:D31)</f>
        <v>301301.84199999995</v>
      </c>
      <c r="E20" s="75">
        <f t="shared" si="0"/>
        <v>104.44040521326157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0</v>
      </c>
      <c r="D21" s="77">
        <v>0.96699999999999997</v>
      </c>
      <c r="E21" s="76">
        <f t="shared" si="0"/>
        <v>0</v>
      </c>
      <c r="G21" s="111"/>
    </row>
    <row r="22" spans="1:7" ht="14.25" thickTop="1" thickBot="1" x14ac:dyDescent="0.25">
      <c r="A22" s="74">
        <v>10</v>
      </c>
      <c r="B22" s="96" t="s">
        <v>272</v>
      </c>
      <c r="C22" s="77">
        <v>84211.972999999998</v>
      </c>
      <c r="D22" s="77">
        <v>69454.164999999994</v>
      </c>
      <c r="E22" s="76">
        <f t="shared" si="0"/>
        <v>82.475404061605346</v>
      </c>
      <c r="G22" s="111"/>
    </row>
    <row r="23" spans="1:7" ht="27" thickTop="1" thickBot="1" x14ac:dyDescent="0.25">
      <c r="A23" s="74">
        <v>11</v>
      </c>
      <c r="B23" s="96" t="s">
        <v>273</v>
      </c>
      <c r="C23" s="77">
        <v>0</v>
      </c>
      <c r="D23" s="77">
        <v>0</v>
      </c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274</v>
      </c>
      <c r="C24" s="77">
        <v>14816.168</v>
      </c>
      <c r="D24" s="77">
        <v>16183.236000000001</v>
      </c>
      <c r="E24" s="76">
        <f t="shared" si="0"/>
        <v>109.22686621803965</v>
      </c>
      <c r="G24" s="111"/>
    </row>
    <row r="25" spans="1:7" ht="14.25" thickTop="1" thickBot="1" x14ac:dyDescent="0.25">
      <c r="A25" s="74">
        <v>13</v>
      </c>
      <c r="B25" s="96" t="s">
        <v>275</v>
      </c>
      <c r="C25" s="77">
        <v>22571.201000000001</v>
      </c>
      <c r="D25" s="77">
        <v>35492.517999999996</v>
      </c>
      <c r="E25" s="76">
        <f t="shared" si="0"/>
        <v>157.24691831861315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83842.812000000005</v>
      </c>
      <c r="D26" s="77">
        <v>97027.847999999998</v>
      </c>
      <c r="E26" s="76">
        <f t="shared" si="0"/>
        <v>115.725899078862</v>
      </c>
      <c r="G26" s="111"/>
    </row>
    <row r="27" spans="1:7" ht="14.25" thickTop="1" thickBot="1" x14ac:dyDescent="0.25">
      <c r="A27" s="74">
        <v>15</v>
      </c>
      <c r="B27" s="95" t="s">
        <v>276</v>
      </c>
      <c r="C27" s="77">
        <v>72024.107000000004</v>
      </c>
      <c r="D27" s="77">
        <v>79908.989000000001</v>
      </c>
      <c r="E27" s="76">
        <f t="shared" si="0"/>
        <v>110.9475595441954</v>
      </c>
      <c r="G27" s="111"/>
    </row>
    <row r="28" spans="1:7" ht="14.25" thickTop="1" thickBot="1" x14ac:dyDescent="0.25">
      <c r="A28" s="74">
        <v>16</v>
      </c>
      <c r="B28" s="96" t="s">
        <v>277</v>
      </c>
      <c r="C28" s="77">
        <v>0</v>
      </c>
      <c r="D28" s="77">
        <v>0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77">
        <v>9725.3829999999998</v>
      </c>
      <c r="D29" s="77">
        <v>1817.9860000000001</v>
      </c>
      <c r="E29" s="76">
        <f t="shared" si="0"/>
        <v>18.693207249524264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>
        <v>0</v>
      </c>
      <c r="D30" s="77">
        <v>0</v>
      </c>
      <c r="E30" s="76">
        <f t="shared" si="0"/>
        <v>0</v>
      </c>
      <c r="G30" s="111"/>
    </row>
    <row r="31" spans="1:7" ht="14.25" thickTop="1" thickBot="1" x14ac:dyDescent="0.25">
      <c r="A31" s="74">
        <v>19</v>
      </c>
      <c r="B31" s="95" t="s">
        <v>279</v>
      </c>
      <c r="C31" s="77">
        <v>1300</v>
      </c>
      <c r="D31" s="77">
        <v>1416.133</v>
      </c>
      <c r="E31" s="76">
        <f t="shared" si="0"/>
        <v>108.93330769230769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-26284.603999999992</v>
      </c>
      <c r="D32" s="79">
        <f>D11-D20-D16+D17</f>
        <v>43905.539000000048</v>
      </c>
      <c r="E32" s="79">
        <f t="shared" si="0"/>
        <v>0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59307.616999999998</v>
      </c>
      <c r="D33" s="79">
        <f>D34+D35+D36</f>
        <v>67137.285000000003</v>
      </c>
      <c r="E33" s="75">
        <f t="shared" si="0"/>
        <v>113.20179160123733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77">
        <v>58225.154999999999</v>
      </c>
      <c r="D34" s="77">
        <v>65602.611000000004</v>
      </c>
      <c r="E34" s="76">
        <f t="shared" si="0"/>
        <v>112.67056481000353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77">
        <v>1082.462</v>
      </c>
      <c r="D35" s="77">
        <v>1534.674</v>
      </c>
      <c r="E35" s="76">
        <f t="shared" si="0"/>
        <v>141.77624711075308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77">
        <v>0</v>
      </c>
      <c r="D36" s="77">
        <v>0</v>
      </c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2145.8019999999997</v>
      </c>
      <c r="D37" s="75">
        <f>D38+D39+D40</f>
        <v>4822.3460000000005</v>
      </c>
      <c r="E37" s="75">
        <f t="shared" si="0"/>
        <v>224.73396893096384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77">
        <v>882.17399999999998</v>
      </c>
      <c r="D38" s="77">
        <v>955.76499999999999</v>
      </c>
      <c r="E38" s="76">
        <f t="shared" si="0"/>
        <v>108.34200509196599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77">
        <v>1263.6279999999999</v>
      </c>
      <c r="D39" s="77">
        <v>3866.5810000000001</v>
      </c>
      <c r="E39" s="76">
        <f t="shared" si="0"/>
        <v>305.9904497209622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77">
        <v>0</v>
      </c>
      <c r="D40" s="77">
        <v>0</v>
      </c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f>C32+C33-C37</f>
        <v>30877.211000000007</v>
      </c>
      <c r="D41" s="75">
        <f>D32+D33-D37</f>
        <v>106220.47800000005</v>
      </c>
      <c r="E41" s="75">
        <f t="shared" si="0"/>
        <v>344.0093018763904</v>
      </c>
      <c r="G41" s="111"/>
    </row>
    <row r="42" spans="1:7" ht="14.25" thickTop="1" thickBot="1" x14ac:dyDescent="0.25">
      <c r="A42" s="74">
        <v>24</v>
      </c>
      <c r="B42" s="95" t="s">
        <v>282</v>
      </c>
      <c r="C42" s="77">
        <v>0</v>
      </c>
      <c r="D42" s="77">
        <v>0</v>
      </c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30877.211000000007</v>
      </c>
      <c r="D43" s="75">
        <f>D41+D42</f>
        <v>106220.47800000005</v>
      </c>
      <c r="E43" s="75">
        <f t="shared" si="0"/>
        <v>344.0093018763904</v>
      </c>
    </row>
    <row r="44" spans="1:7" ht="14.25" thickTop="1" thickBot="1" x14ac:dyDescent="0.25">
      <c r="A44" s="74">
        <v>26</v>
      </c>
      <c r="B44" s="96" t="s">
        <v>5</v>
      </c>
      <c r="C44" s="77">
        <v>0</v>
      </c>
      <c r="D44" s="77">
        <v>9826.15</v>
      </c>
      <c r="E44" s="76">
        <f t="shared" si="0"/>
        <v>0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30877.211000000007</v>
      </c>
      <c r="D45" s="75">
        <f>D43-D44</f>
        <v>96394.328000000052</v>
      </c>
      <c r="E45" s="75">
        <f t="shared" si="0"/>
        <v>312.18599374146851</v>
      </c>
    </row>
    <row r="46" spans="1:7" ht="14.25" thickTop="1" thickBot="1" x14ac:dyDescent="0.25">
      <c r="A46" s="74">
        <v>28</v>
      </c>
      <c r="B46" s="98" t="s">
        <v>6</v>
      </c>
      <c r="C46" s="77">
        <v>0</v>
      </c>
      <c r="D46" s="77">
        <v>0</v>
      </c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f>C45-C46</f>
        <v>30877.211000000007</v>
      </c>
      <c r="D47" s="75">
        <f>D45-D46</f>
        <v>96394.328000000052</v>
      </c>
      <c r="E47" s="75">
        <f t="shared" si="0"/>
        <v>312.18599374146851</v>
      </c>
    </row>
    <row r="48" spans="1:7" ht="14.25" thickTop="1" thickBot="1" x14ac:dyDescent="0.25">
      <c r="A48" s="74">
        <v>30</v>
      </c>
      <c r="B48" s="95" t="s">
        <v>285</v>
      </c>
      <c r="C48" s="77">
        <v>0</v>
      </c>
      <c r="D48" s="77">
        <v>0</v>
      </c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286</v>
      </c>
      <c r="C49" s="75">
        <f>C45+C48</f>
        <v>30877.211000000007</v>
      </c>
      <c r="D49" s="75">
        <f>D45+D48</f>
        <v>96394.328000000052</v>
      </c>
      <c r="E49" s="75">
        <f t="shared" si="0"/>
        <v>312.18599374146851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25" zoomScale="85" zoomScaleNormal="85" workbookViewId="0">
      <selection activeCell="D48" sqref="D48"/>
    </sheetView>
  </sheetViews>
  <sheetFormatPr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1" t="str">
        <f>'ФИ-Почетна'!$C$18</f>
        <v>Македонијатурист АД Скопје</v>
      </c>
      <c r="C1" s="241"/>
      <c r="D1" s="241"/>
    </row>
    <row r="2" spans="1:11" s="7" customFormat="1" x14ac:dyDescent="0.2">
      <c r="A2" s="66" t="s">
        <v>319</v>
      </c>
      <c r="B2" s="67" t="str">
        <f>'ФИ-Почетна'!$C$22</f>
        <v>01.01 - 31.12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2023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0" t="s">
        <v>111</v>
      </c>
      <c r="B5" s="240"/>
      <c r="C5" s="240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39" t="s">
        <v>24</v>
      </c>
      <c r="D7" s="239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B10+SUM(B12:B28)</f>
        <v>77641.297999999995</v>
      </c>
      <c r="C9" s="38">
        <f>C10+SUM(C12:C28)</f>
        <v>9941.0219999999827</v>
      </c>
      <c r="D9" s="38">
        <f>IF(B9&lt;=0,0,C9/B9*100)</f>
        <v>12.803781307210993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30876.713</v>
      </c>
      <c r="C10" s="34">
        <v>96394.328999999998</v>
      </c>
      <c r="D10" s="122">
        <f>IF(B10&lt;=0,0,C10/B10*100)</f>
        <v>312.19103212184535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72024.107000000004</v>
      </c>
      <c r="C12" s="34">
        <v>79908.989000000001</v>
      </c>
      <c r="D12" s="122">
        <f t="shared" ref="D12:D27" si="0">IF(B12&lt;=0,0,C12/B12*100)</f>
        <v>110.9475595441954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>
        <v>0</v>
      </c>
      <c r="C13" s="34">
        <v>0</v>
      </c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-1010.307</v>
      </c>
      <c r="C14" s="34">
        <v>3104.2420000000002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2131.5830000000001</v>
      </c>
      <c r="C15" s="34">
        <v>4715.4040000000005</v>
      </c>
      <c r="D15" s="122">
        <f t="shared" si="0"/>
        <v>221.21606336699068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1935.1079999999999</v>
      </c>
      <c r="C16" s="34">
        <v>-15.603999999999999</v>
      </c>
      <c r="D16" s="122"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40202.834000000003</v>
      </c>
      <c r="C17" s="34">
        <v>-107583.211</v>
      </c>
      <c r="D17" s="122"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-1610.4680000000001</v>
      </c>
      <c r="C18" s="34">
        <v>-1121.7180000000001</v>
      </c>
      <c r="D18" s="122">
        <f t="shared" si="0"/>
        <v>0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-18367.008999999998</v>
      </c>
      <c r="C19" s="34">
        <v>0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311.16800000000001</v>
      </c>
      <c r="C20" s="34">
        <v>-118.35899999999999</v>
      </c>
      <c r="D20" s="122"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-18655.983</v>
      </c>
      <c r="C21" s="34">
        <v>-11772.59</v>
      </c>
      <c r="D21" s="122">
        <f t="shared" si="0"/>
        <v>0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-653.97900000000004</v>
      </c>
      <c r="C22" s="34">
        <v>5590.4369999999999</v>
      </c>
      <c r="D22" s="122">
        <f t="shared" si="0"/>
        <v>0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>
        <v>-19572.481</v>
      </c>
      <c r="C23" s="34">
        <v>-31299.312000000002</v>
      </c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0</v>
      </c>
      <c r="C24" s="34">
        <v>0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>
        <v>-11322.441999999999</v>
      </c>
      <c r="C25" s="34">
        <v>-18320.059000000001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>
        <v>0</v>
      </c>
      <c r="C26" s="34">
        <v>0</v>
      </c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>
        <v>0</v>
      </c>
      <c r="C27" s="34">
        <v>0</v>
      </c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1352.454</v>
      </c>
      <c r="C28" s="34">
        <v>-9541.5259999999998</v>
      </c>
      <c r="D28" s="122"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265796.91399999999</v>
      </c>
      <c r="C29" s="38">
        <f>SUM(C30:C38)</f>
        <v>-162901.61799999999</v>
      </c>
      <c r="D29" s="124"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-46452.322999999997</v>
      </c>
      <c r="C30" s="34">
        <v>-60321.824000000001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0</v>
      </c>
      <c r="C31" s="34">
        <v>0</v>
      </c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>
        <v>0</v>
      </c>
      <c r="C32" s="34">
        <v>0</v>
      </c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>
        <v>-33061.074000000001</v>
      </c>
      <c r="C33" s="34">
        <v>-167833.44200000001</v>
      </c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>
        <v>-1588.1489999999999</v>
      </c>
      <c r="C34" s="34">
        <v>-17516.137999999999</v>
      </c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>
        <v>3523.2570000000001</v>
      </c>
      <c r="C35" s="34">
        <v>17516.137999999999</v>
      </c>
      <c r="D35" s="122">
        <f t="shared" si="1"/>
        <v>497.15754485125547</v>
      </c>
      <c r="E35" s="7"/>
      <c r="F35" s="7"/>
    </row>
    <row r="36" spans="1:6" ht="14.25" thickTop="1" thickBot="1" x14ac:dyDescent="0.25">
      <c r="A36" s="29" t="s">
        <v>101</v>
      </c>
      <c r="B36" s="34">
        <v>19531.653999999999</v>
      </c>
      <c r="C36" s="34">
        <v>31736.143</v>
      </c>
      <c r="D36" s="122">
        <f t="shared" si="1"/>
        <v>162.48569117597518</v>
      </c>
      <c r="E36" s="7"/>
      <c r="F36" s="7"/>
    </row>
    <row r="37" spans="1:6" ht="14.25" thickTop="1" thickBot="1" x14ac:dyDescent="0.25">
      <c r="A37" s="29" t="s">
        <v>102</v>
      </c>
      <c r="B37" s="34">
        <v>37873.548999999999</v>
      </c>
      <c r="C37" s="34">
        <v>33517.504999999997</v>
      </c>
      <c r="D37" s="122">
        <f t="shared" si="1"/>
        <v>88.498453102454164</v>
      </c>
      <c r="E37" s="7"/>
      <c r="F37" s="7"/>
    </row>
    <row r="38" spans="1:6" ht="14.25" thickTop="1" thickBot="1" x14ac:dyDescent="0.25">
      <c r="A38" s="29" t="s">
        <v>103</v>
      </c>
      <c r="B38" s="34">
        <v>285970</v>
      </c>
      <c r="C38" s="34">
        <v>0</v>
      </c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-62612.784</v>
      </c>
      <c r="C39" s="38">
        <f>SUM(C40:C46)</f>
        <v>-49692.322999999997</v>
      </c>
      <c r="D39" s="124">
        <f>IF(B39&lt;=0,0,C39/B39*100)</f>
        <v>0</v>
      </c>
      <c r="E39" s="7"/>
      <c r="F39" s="7"/>
    </row>
    <row r="40" spans="1:6" ht="27" thickTop="1" thickBot="1" x14ac:dyDescent="0.25">
      <c r="A40" s="29" t="s">
        <v>107</v>
      </c>
      <c r="B40" s="34">
        <v>0</v>
      </c>
      <c r="C40" s="34">
        <v>0</v>
      </c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>
        <v>-18688.914000000001</v>
      </c>
      <c r="C41" s="34">
        <v>-723.35599999999999</v>
      </c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>
        <v>0</v>
      </c>
      <c r="C42" s="34">
        <v>0</v>
      </c>
      <c r="D42" s="122">
        <f t="shared" si="2"/>
        <v>0</v>
      </c>
      <c r="E42" s="7"/>
      <c r="F42" s="7"/>
    </row>
    <row r="43" spans="1:6" ht="14.25" thickTop="1" thickBot="1" x14ac:dyDescent="0.25">
      <c r="A43" s="29" t="s">
        <v>57</v>
      </c>
      <c r="B43" s="34">
        <v>0</v>
      </c>
      <c r="C43" s="34">
        <v>0</v>
      </c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>
        <v>-43923.87</v>
      </c>
      <c r="C44" s="34">
        <v>-48968.966999999997</v>
      </c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>
        <v>0</v>
      </c>
      <c r="C45" s="34">
        <v>0</v>
      </c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>
        <v>0</v>
      </c>
      <c r="C46" s="34">
        <v>0</v>
      </c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B9+B29+B39</f>
        <v>280825.42800000001</v>
      </c>
      <c r="C47" s="38">
        <f>C9+C29+C39</f>
        <v>-202652.91900000002</v>
      </c>
      <c r="D47" s="38">
        <v>0</v>
      </c>
      <c r="E47" s="7"/>
      <c r="F47" s="7"/>
    </row>
    <row r="48" spans="1:6" ht="14.25" thickTop="1" thickBot="1" x14ac:dyDescent="0.25">
      <c r="A48" s="5" t="s">
        <v>60</v>
      </c>
      <c r="B48" s="34">
        <v>30682</v>
      </c>
      <c r="C48" s="34">
        <f>B49</f>
        <v>311507.42800000001</v>
      </c>
      <c r="D48" s="122">
        <f t="shared" si="2"/>
        <v>1015.2774525780588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311507.42800000001</v>
      </c>
      <c r="C49" s="38">
        <f>C47+C48</f>
        <v>108854.50899999999</v>
      </c>
      <c r="D49" s="38">
        <f t="shared" si="2"/>
        <v>34.944434455026858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19" zoomScale="85" zoomScaleNormal="85" workbookViewId="0">
      <selection activeCell="F9" sqref="F9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1" t="str">
        <f>'ФИ-Почетна'!$C$18</f>
        <v>Македонијатурист АД Скопје</v>
      </c>
      <c r="C1" s="249"/>
      <c r="D1" s="249"/>
      <c r="E1" s="39"/>
      <c r="F1" s="244"/>
      <c r="G1" s="244"/>
    </row>
    <row r="2" spans="1:7" ht="12.75" customHeight="1" x14ac:dyDescent="0.2">
      <c r="A2" s="66" t="s">
        <v>319</v>
      </c>
      <c r="B2" s="67" t="str">
        <f>'ФИ-Почетна'!$C$22</f>
        <v>01.01 - 31.12</v>
      </c>
      <c r="C2" s="68"/>
      <c r="D2" s="69"/>
      <c r="E2" s="35"/>
      <c r="F2" s="245"/>
      <c r="G2" s="245"/>
    </row>
    <row r="3" spans="1:7" ht="12.75" customHeight="1" x14ac:dyDescent="0.2">
      <c r="A3" s="70" t="s">
        <v>316</v>
      </c>
      <c r="B3" s="71">
        <f>'ФИ-Почетна'!$C$23</f>
        <v>2023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3" t="s">
        <v>135</v>
      </c>
      <c r="B5" s="243"/>
      <c r="C5" s="243"/>
      <c r="D5" s="243"/>
      <c r="E5" s="243"/>
      <c r="F5" s="243"/>
      <c r="G5" s="243"/>
    </row>
    <row r="6" spans="1:7" ht="21" customHeight="1" x14ac:dyDescent="0.2">
      <c r="A6" s="6"/>
      <c r="B6" s="36"/>
      <c r="C6" s="36"/>
      <c r="D6" s="36"/>
      <c r="E6" s="248" t="s">
        <v>24</v>
      </c>
      <c r="F6" s="248"/>
      <c r="G6" s="248"/>
    </row>
    <row r="7" spans="1:7" ht="18" customHeight="1" x14ac:dyDescent="0.2">
      <c r="A7" s="246" t="s">
        <v>134</v>
      </c>
      <c r="B7" s="247" t="s">
        <v>227</v>
      </c>
      <c r="C7" s="247"/>
      <c r="D7" s="247"/>
      <c r="E7" s="247"/>
      <c r="F7" s="242" t="s">
        <v>6</v>
      </c>
      <c r="G7" s="242" t="s">
        <v>129</v>
      </c>
    </row>
    <row r="8" spans="1:7" s="16" customFormat="1" ht="36" x14ac:dyDescent="0.2">
      <c r="A8" s="246"/>
      <c r="B8" s="17" t="s">
        <v>175</v>
      </c>
      <c r="C8" s="17" t="s">
        <v>127</v>
      </c>
      <c r="D8" s="17" t="s">
        <v>228</v>
      </c>
      <c r="E8" s="17" t="s">
        <v>128</v>
      </c>
      <c r="F8" s="242"/>
      <c r="G8" s="242"/>
    </row>
    <row r="9" spans="1:7" x14ac:dyDescent="0.2">
      <c r="A9" s="18" t="s">
        <v>113</v>
      </c>
      <c r="B9" s="30">
        <v>700983.19099999999</v>
      </c>
      <c r="C9" s="30">
        <v>1212</v>
      </c>
      <c r="D9" s="30">
        <v>798914.46799999999</v>
      </c>
      <c r="E9" s="30">
        <v>1234684.247</v>
      </c>
      <c r="F9" s="30"/>
      <c r="G9" s="23">
        <f t="shared" ref="G9:G27" si="0">SUM(B9:F9)</f>
        <v>2735793.906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30876.713</v>
      </c>
      <c r="F14" s="31"/>
      <c r="G14" s="23">
        <f t="shared" si="0"/>
        <v>30876.713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>
        <v>-48892.500999999997</v>
      </c>
      <c r="F16" s="31"/>
      <c r="G16" s="23">
        <f t="shared" si="0"/>
        <v>-48892.500999999997</v>
      </c>
    </row>
    <row r="17" spans="1:7" ht="25.5" x14ac:dyDescent="0.2">
      <c r="A17" s="19" t="s">
        <v>131</v>
      </c>
      <c r="B17" s="31"/>
      <c r="C17" s="31"/>
      <c r="D17" s="31"/>
      <c r="E17" s="31">
        <v>-14500</v>
      </c>
      <c r="F17" s="31"/>
      <c r="G17" s="23">
        <f t="shared" si="0"/>
        <v>-14500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>
        <v>-1502.9090000000001</v>
      </c>
      <c r="E20" s="31"/>
      <c r="F20" s="31"/>
      <c r="G20" s="23">
        <f t="shared" si="0"/>
        <v>-1502.9090000000001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700983.19099999999</v>
      </c>
      <c r="C28" s="26">
        <f t="shared" si="1"/>
        <v>1212</v>
      </c>
      <c r="D28" s="26">
        <f t="shared" si="1"/>
        <v>797411.55900000001</v>
      </c>
      <c r="E28" s="26">
        <f t="shared" si="1"/>
        <v>1202168.459</v>
      </c>
      <c r="F28" s="26">
        <f t="shared" si="1"/>
        <v>0</v>
      </c>
      <c r="G28" s="26">
        <f t="shared" si="1"/>
        <v>2701775.2089999998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96394.328999999998</v>
      </c>
      <c r="F33" s="31"/>
      <c r="G33" s="25">
        <f t="shared" si="2"/>
        <v>96394.328999999998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>
        <v>-52870.127999999997</v>
      </c>
      <c r="F35" s="31"/>
      <c r="G35" s="25">
        <f t="shared" si="2"/>
        <v>-52870.127999999997</v>
      </c>
    </row>
    <row r="36" spans="1:7" ht="25.5" x14ac:dyDescent="0.2">
      <c r="A36" s="19" t="s">
        <v>131</v>
      </c>
      <c r="B36" s="31"/>
      <c r="C36" s="31"/>
      <c r="D36" s="31"/>
      <c r="E36" s="31">
        <v>-13876.742</v>
      </c>
      <c r="F36" s="31"/>
      <c r="G36" s="25">
        <f t="shared" si="2"/>
        <v>-13876.742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>
        <v>145495.27499999999</v>
      </c>
      <c r="E39" s="31"/>
      <c r="F39" s="31"/>
      <c r="G39" s="25">
        <f t="shared" si="2"/>
        <v>145495.27499999999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700983.19099999999</v>
      </c>
      <c r="C47" s="24">
        <f t="shared" si="3"/>
        <v>1212</v>
      </c>
      <c r="D47" s="24">
        <f t="shared" si="3"/>
        <v>942906.83400000003</v>
      </c>
      <c r="E47" s="24">
        <f t="shared" si="3"/>
        <v>1231815.9179999998</v>
      </c>
      <c r="F47" s="24">
        <f t="shared" si="3"/>
        <v>0</v>
      </c>
      <c r="G47" s="24">
        <f t="shared" si="3"/>
        <v>2876917.9429999995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topLeftCell="A22" zoomScale="85" zoomScaleNormal="85" workbookViewId="0">
      <selection activeCell="A4" sqref="A4:D4"/>
    </sheetView>
  </sheetViews>
  <sheetFormatPr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2" t="str">
        <f>'ФИ-Почетна'!$C$18</f>
        <v>Македонијатурист АД Скопје</v>
      </c>
      <c r="C1" s="250"/>
      <c r="D1" s="250"/>
    </row>
    <row r="2" spans="1:4" x14ac:dyDescent="0.2">
      <c r="A2" s="99" t="s">
        <v>30</v>
      </c>
      <c r="B2" s="125" t="str">
        <f>'ФИ-Почетна'!$C$22</f>
        <v>01.01 - 31.12</v>
      </c>
      <c r="C2" s="104" t="s">
        <v>326</v>
      </c>
      <c r="D2" s="103">
        <f>'ФИ-Почетна'!$C$23</f>
        <v>2023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5" t="s">
        <v>186</v>
      </c>
      <c r="B4" s="235"/>
      <c r="C4" s="235"/>
      <c r="D4" s="235"/>
    </row>
    <row r="5" spans="1:4" ht="14.25" customHeight="1" thickBot="1" x14ac:dyDescent="0.25">
      <c r="A5" s="106"/>
      <c r="B5" s="106"/>
      <c r="C5" s="251" t="s">
        <v>35</v>
      </c>
      <c r="D5" s="251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1933715.9169999999</v>
      </c>
      <c r="C8" s="130">
        <f>'Биланс на состојба'!C11</f>
        <v>2227371.9479999999</v>
      </c>
      <c r="D8" s="130">
        <f>'Биланс на состојба'!D11</f>
        <v>115.18609990321551</v>
      </c>
    </row>
    <row r="9" spans="1:4" ht="14.25" thickTop="1" thickBot="1" x14ac:dyDescent="0.25">
      <c r="A9" s="131" t="s">
        <v>189</v>
      </c>
      <c r="B9" s="132">
        <f>'Биланс на состојба'!B12</f>
        <v>3686.9940000000001</v>
      </c>
      <c r="C9" s="132">
        <f>'Биланс на состојба'!C12</f>
        <v>2914.1770000000001</v>
      </c>
      <c r="D9" s="130">
        <f>'Биланс на состојба'!D12</f>
        <v>79.039374623338148</v>
      </c>
    </row>
    <row r="10" spans="1:4" ht="14.25" thickTop="1" thickBot="1" x14ac:dyDescent="0.25">
      <c r="A10" s="129" t="s">
        <v>190</v>
      </c>
      <c r="B10" s="130">
        <f>'Биланс на состојба'!B13</f>
        <v>914303.68399999989</v>
      </c>
      <c r="C10" s="130">
        <f>'Биланс на состојба'!C13</f>
        <v>898303.29800000007</v>
      </c>
      <c r="D10" s="130">
        <f>'Биланс на состојба'!D13</f>
        <v>98.249992176560028</v>
      </c>
    </row>
    <row r="11" spans="1:4" ht="14.25" thickTop="1" thickBot="1" x14ac:dyDescent="0.25">
      <c r="A11" s="133" t="s">
        <v>327</v>
      </c>
      <c r="B11" s="132">
        <f>'Биланс на состојба'!B14</f>
        <v>774127.36300000001</v>
      </c>
      <c r="C11" s="132">
        <f>'Биланс на состојба'!C14</f>
        <v>759039.00100000005</v>
      </c>
      <c r="D11" s="134">
        <f>'Биланс на состојба'!D14</f>
        <v>98.050919949202211</v>
      </c>
    </row>
    <row r="12" spans="1:4" ht="14.25" thickTop="1" thickBot="1" x14ac:dyDescent="0.25">
      <c r="A12" s="133" t="s">
        <v>328</v>
      </c>
      <c r="B12" s="132">
        <f>'Биланс на состојба'!B15</f>
        <v>140046.658</v>
      </c>
      <c r="C12" s="132">
        <f>'Биланс на состојба'!C15</f>
        <v>130459.226</v>
      </c>
      <c r="D12" s="134">
        <f>'Биланс на состојба'!D15</f>
        <v>93.154115823313688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129.66300000000001</v>
      </c>
      <c r="C14" s="132">
        <f>'Биланс на состојба'!C17</f>
        <v>8805.0709999999999</v>
      </c>
      <c r="D14" s="134">
        <f>'Биланс на состојба'!D17</f>
        <v>6790.7352135921574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92598.61</v>
      </c>
      <c r="C15" s="130">
        <f>'Биланс на состојба'!C18</f>
        <v>89784.648000000001</v>
      </c>
      <c r="D15" s="130">
        <f>'Биланс на состојба'!D18</f>
        <v>96.961118530828912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923126.62899999996</v>
      </c>
      <c r="C16" s="130">
        <f>'Биланс на состојба'!C19</f>
        <v>1236369.825</v>
      </c>
      <c r="D16" s="130">
        <f>'Биланс на состојба'!D19</f>
        <v>133.93285234760572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0</v>
      </c>
      <c r="C18" s="132">
        <f>'Биланс на состојба'!C21</f>
        <v>0</v>
      </c>
      <c r="D18" s="134">
        <f>'Биланс на состојба'!D21</f>
        <v>0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923126.62899999996</v>
      </c>
      <c r="C20" s="132">
        <f>'Биланс на состојба'!C23</f>
        <v>1236369.825</v>
      </c>
      <c r="D20" s="134">
        <f>'Биланс на состојба'!D23</f>
        <v>133.93285234760572</v>
      </c>
    </row>
    <row r="21" spans="1:4" ht="14.25" thickTop="1" thickBot="1" x14ac:dyDescent="0.25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813282.08700000006</v>
      </c>
      <c r="C24" s="132">
        <f>'Биланс на состојба'!C27</f>
        <v>711530.36699999997</v>
      </c>
      <c r="D24" s="130">
        <f>'Биланс на состојба'!D27</f>
        <v>87.488754317049143</v>
      </c>
    </row>
    <row r="25" spans="1:4" ht="14.25" thickTop="1" thickBot="1" x14ac:dyDescent="0.25">
      <c r="A25" s="131" t="s">
        <v>196</v>
      </c>
      <c r="B25" s="130">
        <f>'Биланс на состојба'!B28</f>
        <v>16231.225</v>
      </c>
      <c r="C25" s="130">
        <f>'Биланс на состојба'!C28</f>
        <v>13126.983</v>
      </c>
      <c r="D25" s="134">
        <f>'Биланс на состојба'!D28</f>
        <v>80.874875433000284</v>
      </c>
    </row>
    <row r="26" spans="1:4" ht="14.25" thickTop="1" thickBot="1" x14ac:dyDescent="0.25">
      <c r="A26" s="133" t="s">
        <v>197</v>
      </c>
      <c r="B26" s="132">
        <f>'Биланс на состојба'!B29</f>
        <v>26958.593000000001</v>
      </c>
      <c r="C26" s="132">
        <f>'Биланс на состојба'!C29</f>
        <v>22243.188999999998</v>
      </c>
      <c r="D26" s="134">
        <f>'Биланс на состојба'!D29</f>
        <v>82.508716237527665</v>
      </c>
    </row>
    <row r="27" spans="1:4" ht="14.25" thickTop="1" thickBot="1" x14ac:dyDescent="0.25">
      <c r="A27" s="133" t="s">
        <v>336</v>
      </c>
      <c r="B27" s="132">
        <f>'Биланс на состојба'!B30</f>
        <v>5177.308</v>
      </c>
      <c r="C27" s="132">
        <f>'Биланс на состојба'!C30</f>
        <v>5165.3100000000004</v>
      </c>
      <c r="D27" s="134">
        <f>'Биланс на состојба'!D30</f>
        <v>99.768257944089868</v>
      </c>
    </row>
    <row r="28" spans="1:4" ht="14.25" thickTop="1" thickBot="1" x14ac:dyDescent="0.25">
      <c r="A28" s="133" t="s">
        <v>198</v>
      </c>
      <c r="B28" s="132">
        <f>'Биланс на состојба'!B31</f>
        <v>449214.93400000001</v>
      </c>
      <c r="C28" s="132">
        <f>'Биланс на состојба'!C31</f>
        <v>556825.74699999997</v>
      </c>
      <c r="D28" s="134">
        <f>'Биланс на состојба'!D31</f>
        <v>123.95530621428539</v>
      </c>
    </row>
    <row r="29" spans="1:4" ht="14.25" thickTop="1" thickBot="1" x14ac:dyDescent="0.25">
      <c r="A29" s="131" t="s">
        <v>199</v>
      </c>
      <c r="B29" s="132">
        <f>'Биланс на состојба'!B32</f>
        <v>311507.25699999998</v>
      </c>
      <c r="C29" s="132">
        <f>'Биланс на состојба'!C32</f>
        <v>108854.65</v>
      </c>
      <c r="D29" s="134">
        <f>'Биланс на состојба'!D32</f>
        <v>34.944498901353043</v>
      </c>
    </row>
    <row r="30" spans="1:4" ht="14.25" thickTop="1" thickBot="1" x14ac:dyDescent="0.25">
      <c r="A30" s="131" t="s">
        <v>337</v>
      </c>
      <c r="B30" s="132">
        <f>'Биланс на состојба'!B33</f>
        <v>4192.7700000000004</v>
      </c>
      <c r="C30" s="132">
        <f>'Биланс на состојба'!C33</f>
        <v>5314.4880000000003</v>
      </c>
      <c r="D30" s="134">
        <f>'Биланс на состојба'!D33</f>
        <v>126.7536258845584</v>
      </c>
    </row>
    <row r="31" spans="1:4" ht="14.25" thickTop="1" thickBot="1" x14ac:dyDescent="0.25">
      <c r="A31" s="137" t="s">
        <v>200</v>
      </c>
      <c r="B31" s="130">
        <f>'Биланс на состојба'!B34</f>
        <v>2746998.0039999997</v>
      </c>
      <c r="C31" s="130">
        <f>'Биланс на состојба'!C34</f>
        <v>2938902.3149999999</v>
      </c>
      <c r="D31" s="130">
        <f>'Биланс на состојба'!D34</f>
        <v>106.98596470476357</v>
      </c>
    </row>
    <row r="32" spans="1:4" ht="14.25" thickTop="1" thickBot="1" x14ac:dyDescent="0.25">
      <c r="A32" s="131" t="s">
        <v>201</v>
      </c>
      <c r="B32" s="134">
        <f>'Биланс на состојба'!B35</f>
        <v>47.4</v>
      </c>
      <c r="C32" s="134">
        <f>'Биланс на состојба'!C35</f>
        <v>44.057000000000002</v>
      </c>
      <c r="D32" s="134">
        <f>'Биланс на состојба'!D35</f>
        <v>92.947257383966246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2701775.21</v>
      </c>
      <c r="C34" s="130">
        <f>'Биланс на состојба'!C37</f>
        <v>2876917.9440000001</v>
      </c>
      <c r="D34" s="130">
        <f>'Биланс на состојба'!D37</f>
        <v>106.48250577441638</v>
      </c>
    </row>
    <row r="35" spans="1:4" ht="14.25" thickTop="1" thickBot="1" x14ac:dyDescent="0.25">
      <c r="A35" s="141" t="s">
        <v>338</v>
      </c>
      <c r="B35" s="132">
        <f>'Биланс на состојба'!B38</f>
        <v>1127277.4639999999</v>
      </c>
      <c r="C35" s="132">
        <f>'Биланс на состојба'!C38</f>
        <v>1272772.7390000001</v>
      </c>
      <c r="D35" s="134">
        <f>'Биланс на состојба'!D38</f>
        <v>112.9067846778138</v>
      </c>
    </row>
    <row r="36" spans="1:4" ht="14.25" thickTop="1" thickBot="1" x14ac:dyDescent="0.25">
      <c r="A36" s="142" t="s">
        <v>204</v>
      </c>
      <c r="B36" s="132">
        <f>'Биланс на состојба'!B39</f>
        <v>372329.28600000002</v>
      </c>
      <c r="C36" s="132">
        <f>'Биланс на состојба'!C39</f>
        <v>372329.28600000002</v>
      </c>
      <c r="D36" s="134">
        <f>'Биланс на состојба'!D39</f>
        <v>100</v>
      </c>
    </row>
    <row r="37" spans="1:4" ht="14.25" thickTop="1" thickBot="1" x14ac:dyDescent="0.25">
      <c r="A37" s="131" t="s">
        <v>205</v>
      </c>
      <c r="B37" s="132">
        <f>'Биланс на состојба'!B40</f>
        <v>1202168.46</v>
      </c>
      <c r="C37" s="132">
        <f>'Биланс на состојба'!C40</f>
        <v>1231815.919</v>
      </c>
      <c r="D37" s="134">
        <f>'Биланс на состојба'!D40</f>
        <v>102.46616509968993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45222.794000000002</v>
      </c>
      <c r="C39" s="130">
        <f>'Биланс на состојба'!C42</f>
        <v>61984.398000000001</v>
      </c>
      <c r="D39" s="130">
        <f>'Биланс на состојба'!D42</f>
        <v>137.06450335642683</v>
      </c>
    </row>
    <row r="40" spans="1:4" ht="14.25" thickTop="1" thickBot="1" x14ac:dyDescent="0.25">
      <c r="A40" s="137" t="s">
        <v>208</v>
      </c>
      <c r="B40" s="130">
        <f>'Биланс на состојба'!B43</f>
        <v>45222.794000000002</v>
      </c>
      <c r="C40" s="130">
        <f>'Биланс на состојба'!C43</f>
        <v>61984.398000000001</v>
      </c>
      <c r="D40" s="130">
        <f>'Биланс на состојба'!D43</f>
        <v>137.06450335642683</v>
      </c>
    </row>
    <row r="41" spans="1:4" ht="14.25" thickTop="1" thickBot="1" x14ac:dyDescent="0.25">
      <c r="A41" s="131" t="s">
        <v>209</v>
      </c>
      <c r="B41" s="132">
        <f>'Биланс на состојба'!B44</f>
        <v>23809.366999999998</v>
      </c>
      <c r="C41" s="132">
        <f>'Биланс на состојба'!C44</f>
        <v>23809.53</v>
      </c>
      <c r="D41" s="134">
        <f>'Биланс на состојба'!D44</f>
        <v>100.00068460450882</v>
      </c>
    </row>
    <row r="42" spans="1:4" ht="14.25" thickTop="1" thickBot="1" x14ac:dyDescent="0.25">
      <c r="A42" s="133" t="s">
        <v>210</v>
      </c>
      <c r="B42" s="132">
        <f>'Биланс на состојба'!B45</f>
        <v>0</v>
      </c>
      <c r="C42" s="132">
        <f>'Биланс на состојба'!C45</f>
        <v>0</v>
      </c>
      <c r="D42" s="134">
        <f>'Биланс на состојба'!D45</f>
        <v>0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627.39499999999998</v>
      </c>
      <c r="C44" s="132">
        <f>'Биланс на состојба'!C47</f>
        <v>11183.496999999999</v>
      </c>
      <c r="D44" s="134">
        <f>'Биланс на состојба'!D47</f>
        <v>1782.5288693725643</v>
      </c>
    </row>
    <row r="45" spans="1:4" ht="14.25" thickTop="1" thickBot="1" x14ac:dyDescent="0.25">
      <c r="A45" s="133" t="s">
        <v>339</v>
      </c>
      <c r="B45" s="134">
        <f>'Биланс на состојба'!B48</f>
        <v>14405.842000000001</v>
      </c>
      <c r="C45" s="134">
        <f>'Биланс на состојба'!C48</f>
        <v>15020.744000000001</v>
      </c>
      <c r="D45" s="134">
        <f>'Биланс на состојба'!D48</f>
        <v>104.26842110304972</v>
      </c>
    </row>
    <row r="46" spans="1:4" ht="14.25" thickTop="1" thickBot="1" x14ac:dyDescent="0.25">
      <c r="A46" s="133" t="s">
        <v>340</v>
      </c>
      <c r="B46" s="132">
        <f>'Биланс на состојба'!B49</f>
        <v>6380.19</v>
      </c>
      <c r="C46" s="132">
        <f>'Биланс на состојба'!C49</f>
        <v>11970.627</v>
      </c>
      <c r="D46" s="134">
        <f>'Биланс на состојба'!D49</f>
        <v>187.62179496221901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0</v>
      </c>
      <c r="C48" s="130">
        <f>'Биланс на состојба'!C51</f>
        <v>0</v>
      </c>
      <c r="D48" s="130">
        <f>'Биланс на состојба'!D51</f>
        <v>0</v>
      </c>
    </row>
    <row r="49" spans="1:4" ht="14.25" thickTop="1" thickBot="1" x14ac:dyDescent="0.25">
      <c r="A49" s="133" t="s">
        <v>214</v>
      </c>
      <c r="B49" s="132">
        <f>'Биланс на состојба'!B52</f>
        <v>0</v>
      </c>
      <c r="C49" s="132">
        <f>'Биланс на состојба'!C52</f>
        <v>0</v>
      </c>
      <c r="D49" s="134">
        <f>'Биланс на состојба'!D52</f>
        <v>0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0</v>
      </c>
      <c r="C51" s="132">
        <f>'Биланс на состојба'!C54</f>
        <v>0</v>
      </c>
      <c r="D51" s="134">
        <f>'Биланс на состојба'!D54</f>
        <v>0</v>
      </c>
    </row>
    <row r="52" spans="1:4" ht="14.25" thickTop="1" thickBot="1" x14ac:dyDescent="0.25">
      <c r="A52" s="133" t="s">
        <v>342</v>
      </c>
      <c r="B52" s="132">
        <f>'Биланс на состојба'!B55</f>
        <v>0</v>
      </c>
      <c r="C52" s="132">
        <f>'Биланс на состојба'!C55</f>
        <v>0</v>
      </c>
      <c r="D52" s="134">
        <f>'Биланс на состојба'!D55</f>
        <v>0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2746998.0040000002</v>
      </c>
      <c r="C53" s="130">
        <f>'Биланс на состојба'!C56</f>
        <v>2938902.3420000002</v>
      </c>
      <c r="D53" s="130">
        <f>'Биланс на состојба'!D56</f>
        <v>106.98596568765473</v>
      </c>
    </row>
    <row r="54" spans="1:4" ht="14.25" thickTop="1" thickBot="1" x14ac:dyDescent="0.25">
      <c r="A54" s="131" t="s">
        <v>218</v>
      </c>
      <c r="B54" s="132">
        <f>'Биланс на состојба'!B57</f>
        <v>47.4</v>
      </c>
      <c r="C54" s="132">
        <f>'Биланс на состојба'!C57</f>
        <v>44.057000000000002</v>
      </c>
      <c r="D54" s="134">
        <f>'Биланс на состојба'!D57</f>
        <v>92.947257383966246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topLeftCell="A25" zoomScale="85" zoomScaleNormal="85" workbookViewId="0">
      <selection activeCell="G23" sqref="G23"/>
    </sheetView>
  </sheetViews>
  <sheetFormatPr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5" t="str">
        <f>'ФИ-Почетна'!$C$18</f>
        <v>Македонијатурист АД Скопје</v>
      </c>
      <c r="D2" s="256"/>
      <c r="E2" s="256"/>
    </row>
    <row r="3" spans="1:6" ht="12.75" customHeight="1" x14ac:dyDescent="0.2">
      <c r="A3" s="144"/>
      <c r="B3" s="147" t="s">
        <v>30</v>
      </c>
      <c r="C3" s="149" t="str">
        <f>'ФИ-Почетна'!$C$22</f>
        <v>01.01 - 31.12</v>
      </c>
      <c r="D3" s="150" t="s">
        <v>326</v>
      </c>
      <c r="E3" s="148">
        <f>'ФИ-Почетна'!$C$23</f>
        <v>2023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4" t="s">
        <v>27</v>
      </c>
      <c r="C6" s="254"/>
      <c r="D6" s="254"/>
      <c r="E6" s="254"/>
    </row>
    <row r="7" spans="1:6" x14ac:dyDescent="0.2">
      <c r="A7" s="144"/>
      <c r="B7" s="254"/>
      <c r="C7" s="254"/>
      <c r="D7" s="254"/>
      <c r="E7" s="254"/>
    </row>
    <row r="8" spans="1:6" s="155" customFormat="1" ht="15" customHeight="1" thickBot="1" x14ac:dyDescent="0.25">
      <c r="A8" s="153"/>
      <c r="B8" s="154"/>
      <c r="C8" s="253" t="s">
        <v>35</v>
      </c>
      <c r="D8" s="253"/>
      <c r="E8" s="253"/>
    </row>
    <row r="9" spans="1:6" s="157" customFormat="1" ht="25.5" customHeight="1" thickTop="1" thickBot="1" x14ac:dyDescent="0.25">
      <c r="A9" s="252"/>
      <c r="B9" s="252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2"/>
      <c r="B10" s="252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262207.03999999998</v>
      </c>
      <c r="D11" s="130">
        <f>'Биланс на успех - природа'!D11</f>
        <v>345207.38099999999</v>
      </c>
      <c r="E11" s="130">
        <f>'Биланс на успех - природа'!E11</f>
        <v>131.65450515745115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258417.54399999999</v>
      </c>
      <c r="D12" s="134">
        <f>'Биланс на успех - природа'!D12</f>
        <v>341665.90700000001</v>
      </c>
      <c r="E12" s="134">
        <f>'Биланс на успех - природа'!E12</f>
        <v>132.21467153948342</v>
      </c>
      <c r="F12" s="161"/>
    </row>
    <row r="13" spans="1:6" ht="15.75" customHeight="1" thickTop="1" thickBot="1" x14ac:dyDescent="0.25">
      <c r="A13" s="159" t="s">
        <v>343</v>
      </c>
      <c r="B13" s="162" t="s">
        <v>235</v>
      </c>
      <c r="C13" s="163">
        <f>'Биланс на успех - природа'!C13</f>
        <v>258417.54399999999</v>
      </c>
      <c r="D13" s="163">
        <f>'Биланс на успех - природа'!D13</f>
        <v>341665.90700000001</v>
      </c>
      <c r="E13" s="134">
        <f>'Биланс на успех - природа'!E13</f>
        <v>132.21467153948342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0</v>
      </c>
      <c r="D14" s="163">
        <f>'Биланс на успех - природа'!D14</f>
        <v>0</v>
      </c>
      <c r="E14" s="134">
        <f>'Биланс на успех - природа'!E14</f>
        <v>0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0</v>
      </c>
      <c r="D16" s="163">
        <f>'Биланс на успех - природа'!D16</f>
        <v>0</v>
      </c>
      <c r="E16" s="134">
        <f>'Биланс на успех - природа'!E16</f>
        <v>0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0</v>
      </c>
      <c r="D17" s="163">
        <f>'Биланс на успех - природа'!D17</f>
        <v>0</v>
      </c>
      <c r="E17" s="134">
        <f>'Биланс на успех - природа'!E17</f>
        <v>0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0</v>
      </c>
      <c r="D18" s="163">
        <f>'Биланс на успех - природа'!D18</f>
        <v>714.54</v>
      </c>
      <c r="E18" s="134">
        <f>'Биланс на успех - природа'!E18</f>
        <v>0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3789.4960000000001</v>
      </c>
      <c r="D19" s="163">
        <f>'Биланс на успех - природа'!D19</f>
        <v>2826.9340000000002</v>
      </c>
      <c r="E19" s="134">
        <f>'Биланс на успех - природа'!E19</f>
        <v>74.599207915775608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288491.64399999997</v>
      </c>
      <c r="D20" s="130">
        <f>'Биланс на успех - природа'!D20</f>
        <v>301301.84199999995</v>
      </c>
      <c r="E20" s="130">
        <f>'Биланс на успех - природа'!E20</f>
        <v>104.44040521326157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0</v>
      </c>
      <c r="D21" s="163">
        <f>'Биланс на успех - природа'!D21</f>
        <v>0.96699999999999997</v>
      </c>
      <c r="E21" s="134">
        <f>'Биланс на успех - природа'!E21</f>
        <v>0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84211.972999999998</v>
      </c>
      <c r="D22" s="163">
        <f>'Биланс на успех - природа'!D22</f>
        <v>69454.164999999994</v>
      </c>
      <c r="E22" s="134">
        <f>'Биланс на успех - природа'!E22</f>
        <v>82.475404061605346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14816.168</v>
      </c>
      <c r="D24" s="163">
        <f>'Биланс на успех - природа'!D24</f>
        <v>16183.236000000001</v>
      </c>
      <c r="E24" s="134">
        <f>'Биланс на успех - природа'!E24</f>
        <v>109.22686621803965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22571.201000000001</v>
      </c>
      <c r="D25" s="163">
        <f>'Биланс на успех - природа'!D25</f>
        <v>35492.517999999996</v>
      </c>
      <c r="E25" s="134">
        <f>'Биланс на успех - природа'!E25</f>
        <v>157.24691831861315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83842.812000000005</v>
      </c>
      <c r="D26" s="163">
        <f>'Биланс на успех - природа'!D26</f>
        <v>97027.847999999998</v>
      </c>
      <c r="E26" s="134">
        <f>'Биланс на успех - природа'!E26</f>
        <v>115.725899078862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72024.107000000004</v>
      </c>
      <c r="D27" s="163">
        <f>'Биланс на успех - природа'!D27</f>
        <v>79908.989000000001</v>
      </c>
      <c r="E27" s="134">
        <f>'Биланс на успех - природа'!E27</f>
        <v>110.9475595441954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9725.3829999999998</v>
      </c>
      <c r="D29" s="163">
        <f>'Биланс на успех - природа'!D29</f>
        <v>1817.9860000000001</v>
      </c>
      <c r="E29" s="134">
        <f>'Биланс на успех - природа'!E29</f>
        <v>18.693207249524264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0</v>
      </c>
      <c r="D30" s="163">
        <f>'Биланс на успех - природа'!D30</f>
        <v>0</v>
      </c>
      <c r="E30" s="134">
        <f>'Биланс на успех - природа'!E30</f>
        <v>0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1300</v>
      </c>
      <c r="D31" s="163">
        <f>'Биланс на успех - природа'!D31</f>
        <v>1416.133</v>
      </c>
      <c r="E31" s="134">
        <f>'Биланс на успех - природа'!E31</f>
        <v>108.93330769230769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-26284.603999999992</v>
      </c>
      <c r="D32" s="167">
        <f>'Биланс на успех - природа'!D32</f>
        <v>43905.539000000048</v>
      </c>
      <c r="E32" s="167">
        <f>'Биланс на успех - природа'!E32</f>
        <v>0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59307.616999999998</v>
      </c>
      <c r="D33" s="167">
        <f>'Биланс на успех - природа'!D33</f>
        <v>67137.285000000003</v>
      </c>
      <c r="E33" s="130">
        <f>'Биланс на успех - природа'!E33</f>
        <v>113.20179160123733</v>
      </c>
      <c r="F33" s="161"/>
    </row>
    <row r="34" spans="1:6" ht="30" customHeight="1" thickTop="1" thickBot="1" x14ac:dyDescent="0.25">
      <c r="A34" s="159" t="s">
        <v>344</v>
      </c>
      <c r="B34" s="162" t="s">
        <v>256</v>
      </c>
      <c r="C34" s="163">
        <f>'Биланс на успех - природа'!C34</f>
        <v>58225.154999999999</v>
      </c>
      <c r="D34" s="163">
        <f>'Биланс на успех - природа'!D34</f>
        <v>65602.611000000004</v>
      </c>
      <c r="E34" s="134">
        <f>'Биланс на успех - природа'!E34</f>
        <v>112.67056481000353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1082.462</v>
      </c>
      <c r="D35" s="163">
        <f>'Биланс на успех - природа'!D35</f>
        <v>1534.674</v>
      </c>
      <c r="E35" s="134">
        <f>'Биланс на успех - природа'!E35</f>
        <v>141.77624711075308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2145.8019999999997</v>
      </c>
      <c r="D37" s="130">
        <f>'Биланс на успех - природа'!D37</f>
        <v>4822.3460000000005</v>
      </c>
      <c r="E37" s="130">
        <f>'Биланс на успех - природа'!E37</f>
        <v>224.73396893096384</v>
      </c>
      <c r="F37" s="161"/>
    </row>
    <row r="38" spans="1:6" ht="18" customHeight="1" thickTop="1" thickBot="1" x14ac:dyDescent="0.25">
      <c r="A38" s="159" t="s">
        <v>347</v>
      </c>
      <c r="B38" s="162" t="s">
        <v>257</v>
      </c>
      <c r="C38" s="163">
        <f>'Биланс на успех - природа'!C38</f>
        <v>882.17399999999998</v>
      </c>
      <c r="D38" s="163">
        <f>'Биланс на успех - природа'!D38</f>
        <v>955.76499999999999</v>
      </c>
      <c r="E38" s="134">
        <f>'Биланс на успех - природа'!E38</f>
        <v>108.34200509196599</v>
      </c>
      <c r="F38" s="161"/>
    </row>
    <row r="39" spans="1:6" ht="18" customHeight="1" thickTop="1" thickBot="1" x14ac:dyDescent="0.25">
      <c r="A39" s="159" t="s">
        <v>348</v>
      </c>
      <c r="B39" s="162" t="s">
        <v>258</v>
      </c>
      <c r="C39" s="163">
        <f>'Биланс на успех - природа'!C39</f>
        <v>1263.6279999999999</v>
      </c>
      <c r="D39" s="163">
        <f>'Биланс на успех - природа'!D39</f>
        <v>3866.5810000000001</v>
      </c>
      <c r="E39" s="134">
        <f>'Биланс на успех - природа'!E39</f>
        <v>305.9904497209622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30877.211000000007</v>
      </c>
      <c r="D41" s="130">
        <f>'Биланс на успех - природа'!D41</f>
        <v>106220.47800000005</v>
      </c>
      <c r="E41" s="130">
        <f>'Биланс на успех - природа'!E41</f>
        <v>344.0093018763904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30877.211000000007</v>
      </c>
      <c r="D43" s="130">
        <f>'Биланс на успех - природа'!D43</f>
        <v>106220.47800000005</v>
      </c>
      <c r="E43" s="130">
        <f>'Биланс на успех - природа'!E43</f>
        <v>344.0093018763904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0</v>
      </c>
      <c r="D44" s="163">
        <f>'Биланс на успех - природа'!D44</f>
        <v>9826.15</v>
      </c>
      <c r="E44" s="134">
        <f>'Биланс на успех - природа'!E44</f>
        <v>0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30877.211000000007</v>
      </c>
      <c r="D45" s="130">
        <f>'Биланс на успех - природа'!D45</f>
        <v>96394.328000000052</v>
      </c>
      <c r="E45" s="130">
        <f>'Биланс на успех - природа'!E45</f>
        <v>312.18599374146851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30877.211000000007</v>
      </c>
      <c r="D47" s="130">
        <f>'Биланс на успех - природа'!D47</f>
        <v>96394.328000000052</v>
      </c>
      <c r="E47" s="130">
        <f>'Биланс на успех - природа'!E47</f>
        <v>312.18599374146851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30877.211000000007</v>
      </c>
      <c r="D49" s="130">
        <f>'Биланс на успех - природа'!D49</f>
        <v>96394.328000000052</v>
      </c>
      <c r="E49" s="130">
        <f>'Биланс на успех - природа'!E49</f>
        <v>312.18599374146851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topLeftCell="A22" zoomScale="85" zoomScaleNormal="85" workbookViewId="0">
      <selection activeCell="C29" sqref="C29"/>
    </sheetView>
  </sheetViews>
  <sheetFormatPr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7" t="str">
        <f>'ФИ-Почетна'!$C$18</f>
        <v>Македонијатурист АД Скопје</v>
      </c>
      <c r="C2" s="258"/>
      <c r="D2" s="258"/>
      <c r="E2" s="169"/>
    </row>
    <row r="3" spans="1:7" ht="12" customHeight="1" x14ac:dyDescent="0.2">
      <c r="A3" s="147" t="s">
        <v>30</v>
      </c>
      <c r="B3" s="170" t="str">
        <f>'ФИ-Почетна'!$C$22</f>
        <v>01.01 - 31.12</v>
      </c>
      <c r="C3" s="171" t="s">
        <v>326</v>
      </c>
      <c r="D3" s="172">
        <f>'ФИ-Почетна'!$C$23</f>
        <v>2023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59" t="s">
        <v>112</v>
      </c>
      <c r="B5" s="259"/>
      <c r="C5" s="259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0" t="s">
        <v>35</v>
      </c>
      <c r="D6" s="260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77641.297999999995</v>
      </c>
      <c r="C8" s="178">
        <f>'Паричен тек'!C9</f>
        <v>9941.0219999999827</v>
      </c>
      <c r="D8" s="178">
        <f>'Паричен тек'!D9</f>
        <v>12.803781307210993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30876.713</v>
      </c>
      <c r="C9" s="180">
        <f>'Паричен тек'!C10</f>
        <v>96394.328999999998</v>
      </c>
      <c r="D9" s="180">
        <f>'Паричен тек'!D10</f>
        <v>312.19103212184535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72024.107000000004</v>
      </c>
      <c r="C11" s="182">
        <f>'Паричен тек'!C12</f>
        <v>79908.989000000001</v>
      </c>
      <c r="D11" s="182">
        <f>'Паричен тек'!D12</f>
        <v>110.9475595441954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-1010.307</v>
      </c>
      <c r="C13" s="182">
        <f>'Паричен тек'!C14</f>
        <v>3104.2420000000002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2131.5830000000001</v>
      </c>
      <c r="C14" s="182">
        <f>'Паричен тек'!C15</f>
        <v>4715.4040000000005</v>
      </c>
      <c r="D14" s="182">
        <f>'Паричен тек'!D15</f>
        <v>221.21606336699068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1935.1079999999999</v>
      </c>
      <c r="C15" s="182">
        <f>'Паричен тек'!C16</f>
        <v>-15.603999999999999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40202.834000000003</v>
      </c>
      <c r="C16" s="182">
        <f>'Паричен тек'!C17</f>
        <v>-107583.211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-1610.4680000000001</v>
      </c>
      <c r="C17" s="182">
        <f>'Паричен тек'!C18</f>
        <v>-1121.7180000000001</v>
      </c>
      <c r="D17" s="182">
        <f>'Паричен тек'!D18</f>
        <v>0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-18367.008999999998</v>
      </c>
      <c r="C18" s="182">
        <f>'Паричен тек'!C19</f>
        <v>0</v>
      </c>
      <c r="D18" s="182">
        <f>'Паричен тек'!D19</f>
        <v>0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311.16800000000001</v>
      </c>
      <c r="C19" s="182">
        <f>'Паричен тек'!C20</f>
        <v>-118.35899999999999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-18655.983</v>
      </c>
      <c r="C20" s="182">
        <f>'Паричен тек'!C21</f>
        <v>-11772.59</v>
      </c>
      <c r="D20" s="182">
        <f>'Паричен тек'!D21</f>
        <v>0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-653.97900000000004</v>
      </c>
      <c r="C21" s="182">
        <f>'Паричен тек'!C22</f>
        <v>5590.4369999999999</v>
      </c>
      <c r="D21" s="182">
        <f>'Паричен тек'!D22</f>
        <v>0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-19572.481</v>
      </c>
      <c r="C22" s="182">
        <f>'Паричен тек'!C23</f>
        <v>-31299.312000000002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-11322.441999999999</v>
      </c>
      <c r="C24" s="182">
        <f>'Паричен тек'!C25</f>
        <v>-18320.059000000001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1352.454</v>
      </c>
      <c r="C27" s="182">
        <f>'Паричен тек'!C28</f>
        <v>-9541.5259999999998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265796.91399999999</v>
      </c>
      <c r="C28" s="178">
        <f>'Паричен тек'!C29</f>
        <v>-162901.61799999999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-46452.322999999997</v>
      </c>
      <c r="C29" s="182">
        <f>'Паричен тек'!C30</f>
        <v>-60321.824000000001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-33061.074000000001</v>
      </c>
      <c r="C32" s="182">
        <f>'Паричен тек'!C33</f>
        <v>-167833.44200000001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-1588.1489999999999</v>
      </c>
      <c r="C33" s="182">
        <f>'Паричен тек'!C34</f>
        <v>-17516.137999999999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3523.2570000000001</v>
      </c>
      <c r="C34" s="182">
        <f>'Паричен тек'!C35</f>
        <v>17516.137999999999</v>
      </c>
      <c r="D34" s="182">
        <f>'Паричен тек'!D35</f>
        <v>497.15754485125547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19531.653999999999</v>
      </c>
      <c r="C35" s="182">
        <f>'Паричен тек'!C36</f>
        <v>31736.143</v>
      </c>
      <c r="D35" s="182">
        <f>'Паричен тек'!D36</f>
        <v>162.48569117597518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37873.548999999999</v>
      </c>
      <c r="C36" s="182">
        <f>'Паричен тек'!C37</f>
        <v>33517.504999999997</v>
      </c>
      <c r="D36" s="182">
        <f>'Паричен тек'!D37</f>
        <v>88.498453102454164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285970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-62612.784</v>
      </c>
      <c r="C38" s="178">
        <f>'Паричен тек'!C39</f>
        <v>-49692.322999999997</v>
      </c>
      <c r="D38" s="178">
        <f>'Паричен тек'!D39</f>
        <v>0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-18688.914000000001</v>
      </c>
      <c r="C40" s="182">
        <f>'Паричен тек'!C41</f>
        <v>-723.35599999999999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0</v>
      </c>
      <c r="C41" s="182">
        <f>'Паричен тек'!C42</f>
        <v>0</v>
      </c>
      <c r="D41" s="182">
        <f>'Паричен тек'!D42</f>
        <v>0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-43923.87</v>
      </c>
      <c r="C43" s="182">
        <f>'Паричен тек'!C44</f>
        <v>-48968.966999999997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280825.42800000001</v>
      </c>
      <c r="C46" s="178">
        <f>'Паричен тек'!C47</f>
        <v>-202652.91900000002</v>
      </c>
      <c r="D46" s="178">
        <f>'Паричен тек'!D47</f>
        <v>0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30682</v>
      </c>
      <c r="C47" s="182">
        <f>'Паричен тек'!C48</f>
        <v>311507.42800000001</v>
      </c>
      <c r="D47" s="182">
        <f>'Паричен тек'!D48</f>
        <v>1015.2774525780588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311507.42800000001</v>
      </c>
      <c r="C48" s="178">
        <f>'Паричен тек'!C49</f>
        <v>108854.50899999999</v>
      </c>
      <c r="D48" s="178">
        <f>'Паричен тек'!D49</f>
        <v>34.944434455026858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topLeftCell="A16" zoomScale="85" zoomScaleNormal="85" workbookViewId="0">
      <selection activeCell="A3" sqref="A3:G3"/>
    </sheetView>
  </sheetViews>
  <sheetFormatPr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5" t="str">
        <f>'ФИ-Почетна'!$C$22</f>
        <v>01.01 - 31.12</v>
      </c>
      <c r="G1" s="265"/>
    </row>
    <row r="2" spans="1:7" ht="12.75" customHeight="1" x14ac:dyDescent="0.2">
      <c r="A2" s="187" t="s">
        <v>136</v>
      </c>
      <c r="B2" s="267" t="str">
        <f>'ФИ-Почетна'!$C$18</f>
        <v>Македонијатурист АД Скопје</v>
      </c>
      <c r="C2" s="268"/>
      <c r="D2" s="268"/>
      <c r="E2" s="186" t="s">
        <v>326</v>
      </c>
      <c r="F2" s="266">
        <f>'ФИ-Почетна'!$C$23</f>
        <v>2023</v>
      </c>
      <c r="G2" s="266"/>
    </row>
    <row r="3" spans="1:7" ht="28.5" customHeight="1" x14ac:dyDescent="0.2">
      <c r="A3" s="263" t="s">
        <v>219</v>
      </c>
      <c r="B3" s="263"/>
      <c r="C3" s="263"/>
      <c r="D3" s="263"/>
      <c r="E3" s="263"/>
      <c r="F3" s="263"/>
      <c r="G3" s="263"/>
    </row>
    <row r="4" spans="1:7" ht="15.75" customHeight="1" x14ac:dyDescent="0.2">
      <c r="A4" s="185"/>
      <c r="B4" s="188"/>
      <c r="C4" s="188"/>
      <c r="D4" s="188"/>
      <c r="E4" s="185"/>
      <c r="F4" s="264" t="s">
        <v>35</v>
      </c>
      <c r="G4" s="264"/>
    </row>
    <row r="5" spans="1:7" ht="30" customHeight="1" x14ac:dyDescent="0.2">
      <c r="A5" s="261" t="s">
        <v>137</v>
      </c>
      <c r="B5" s="269" t="s">
        <v>230</v>
      </c>
      <c r="C5" s="269"/>
      <c r="D5" s="269"/>
      <c r="E5" s="269"/>
      <c r="F5" s="269" t="s">
        <v>140</v>
      </c>
      <c r="G5" s="269" t="s">
        <v>141</v>
      </c>
    </row>
    <row r="6" spans="1:7" s="190" customFormat="1" ht="27.75" customHeight="1" x14ac:dyDescent="0.2">
      <c r="A6" s="262"/>
      <c r="B6" s="189" t="s">
        <v>231</v>
      </c>
      <c r="C6" s="189" t="s">
        <v>138</v>
      </c>
      <c r="D6" s="189" t="s">
        <v>232</v>
      </c>
      <c r="E6" s="189" t="s">
        <v>139</v>
      </c>
      <c r="F6" s="269"/>
      <c r="G6" s="269"/>
    </row>
    <row r="7" spans="1:7" x14ac:dyDescent="0.2">
      <c r="A7" s="191" t="s">
        <v>157</v>
      </c>
      <c r="B7" s="192">
        <f>Капитал!B9</f>
        <v>700983.19099999999</v>
      </c>
      <c r="C7" s="192">
        <f>Капитал!C9</f>
        <v>1212</v>
      </c>
      <c r="D7" s="192">
        <f>Капитал!D9</f>
        <v>798914.46799999999</v>
      </c>
      <c r="E7" s="192">
        <f>Капитал!E9</f>
        <v>1234684.247</v>
      </c>
      <c r="F7" s="192">
        <f>Капитал!F9</f>
        <v>0</v>
      </c>
      <c r="G7" s="193">
        <f>Капитал!G9</f>
        <v>2735793.906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30876.713</v>
      </c>
      <c r="F12" s="195">
        <f>Капитал!F14</f>
        <v>0</v>
      </c>
      <c r="G12" s="193">
        <f>Капитал!G14</f>
        <v>30876.713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-48892.500999999997</v>
      </c>
      <c r="F14" s="195">
        <f>Капитал!F16</f>
        <v>0</v>
      </c>
      <c r="G14" s="193">
        <f>Капитал!G16</f>
        <v>-48892.500999999997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-14500</v>
      </c>
      <c r="F15" s="195">
        <f>Капитал!F17</f>
        <v>0</v>
      </c>
      <c r="G15" s="193">
        <f>Капитал!G17</f>
        <v>-14500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-1502.9090000000001</v>
      </c>
      <c r="E18" s="195">
        <f>Капитал!E20</f>
        <v>0</v>
      </c>
      <c r="F18" s="195">
        <f>Капитал!F20</f>
        <v>0</v>
      </c>
      <c r="G18" s="193">
        <f>Капитал!G20</f>
        <v>-1502.9090000000001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700983.19099999999</v>
      </c>
      <c r="C26" s="199">
        <f>Капитал!C28</f>
        <v>1212</v>
      </c>
      <c r="D26" s="199">
        <f>Капитал!D28</f>
        <v>797411.55900000001</v>
      </c>
      <c r="E26" s="199">
        <f>Капитал!E28</f>
        <v>1202168.459</v>
      </c>
      <c r="F26" s="199">
        <f>Капитал!F28</f>
        <v>0</v>
      </c>
      <c r="G26" s="199">
        <f>Капитал!G28</f>
        <v>2701775.2089999998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96394.328999999998</v>
      </c>
      <c r="F31" s="195">
        <f>Капитал!F33</f>
        <v>0</v>
      </c>
      <c r="G31" s="201">
        <f>Капитал!G33</f>
        <v>96394.328999999998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-52870.127999999997</v>
      </c>
      <c r="F33" s="195">
        <f>Капитал!F35</f>
        <v>0</v>
      </c>
      <c r="G33" s="201">
        <f>Капитал!G35</f>
        <v>-52870.127999999997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-13876.742</v>
      </c>
      <c r="F34" s="195">
        <f>Капитал!F36</f>
        <v>0</v>
      </c>
      <c r="G34" s="201">
        <f>Капитал!G36</f>
        <v>-13876.742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145495.27499999999</v>
      </c>
      <c r="E37" s="195">
        <f>Капитал!E39</f>
        <v>0</v>
      </c>
      <c r="F37" s="195">
        <f>Капитал!F39</f>
        <v>0</v>
      </c>
      <c r="G37" s="201">
        <f>Капитал!G39</f>
        <v>145495.27499999999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700983.19099999999</v>
      </c>
      <c r="C45" s="199">
        <f>Капитал!C47</f>
        <v>1212</v>
      </c>
      <c r="D45" s="199">
        <f>Капитал!D47</f>
        <v>942906.83400000003</v>
      </c>
      <c r="E45" s="199">
        <f>Капитал!E47</f>
        <v>1231815.9179999998</v>
      </c>
      <c r="F45" s="199">
        <f>Капитал!F47</f>
        <v>0</v>
      </c>
      <c r="G45" s="199">
        <f>Капитал!G47</f>
        <v>2876917.9429999995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</cp:lastModifiedBy>
  <cp:lastPrinted>2023-02-28T08:22:21Z</cp:lastPrinted>
  <dcterms:created xsi:type="dcterms:W3CDTF">2008-02-12T15:15:13Z</dcterms:created>
  <dcterms:modified xsi:type="dcterms:W3CDTF">2024-02-27T14:34:14Z</dcterms:modified>
</cp:coreProperties>
</file>