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 MK\USB 29.07.13 vo ova rabotam\3 SMETKOVODSTVO\2 od desktop 25.01.16\berza\2023\31.12.2023\"/>
    </mc:Choice>
  </mc:AlternateContent>
  <xr:revisionPtr revIDLastSave="0" documentId="13_ncr:1_{73FF8768-0CE0-4A48-B92D-538A633F3F11}" xr6:coauthVersionLast="47" xr6:coauthVersionMax="47" xr10:uidLastSave="{00000000-0000-0000-0000-000000000000}"/>
  <workbookProtection workbookPassword="B44F" lockStructure="1"/>
  <bookViews>
    <workbookView xWindow="-108" yWindow="-108" windowWidth="23256" windowHeight="12576" tabRatio="848" xr2:uid="{00000000-000D-0000-FFFF-FFFF00000000}"/>
  </bookViews>
  <sheets>
    <sheet name="ФИ-Почетна" sheetId="26" r:id="rId1"/>
    <sheet name="Биланс на состојба" sheetId="24" r:id="rId2"/>
    <sheet name="Биланс на успех - функција" sheetId="23" r:id="rId3"/>
    <sheet name="Паричен тек" sheetId="7" r:id="rId4"/>
    <sheet name="Капитал" sheetId="12" r:id="rId5"/>
    <sheet name="Balance Sheet" sheetId="11" r:id="rId6"/>
    <sheet name="Income Statement" sheetId="25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 localSheetId="0">[1]БС!#REF!</definedName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Statement'!$A$1:$E$62</definedName>
    <definedName name="_xlnm.Print_Area" localSheetId="1">'Биланс на состојба'!$A$1:$D$57</definedName>
    <definedName name="_xlnm.Print_Area" localSheetId="2">'Биланс на успех - функција'!$A$1:$E$60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6">'Income Statement'!$9:$10</definedName>
    <definedName name="_xlnm.Print_Titles" localSheetId="2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21" i="7" l="1"/>
  <c r="E35" i="12"/>
  <c r="E33" i="13"/>
  <c r="E33" i="12"/>
  <c r="C47" i="24"/>
  <c r="C33" i="24"/>
  <c r="C15" i="24"/>
  <c r="C13" i="24" s="1"/>
  <c r="C11" i="24" s="1"/>
  <c r="D50" i="23"/>
  <c r="D50" i="25" s="1"/>
  <c r="D52" i="23"/>
  <c r="B28" i="12"/>
  <c r="G15" i="12"/>
  <c r="G13" i="13" s="1"/>
  <c r="C9" i="7"/>
  <c r="C8" i="6" s="1"/>
  <c r="B9" i="7"/>
  <c r="B8" i="6" s="1"/>
  <c r="E34" i="12"/>
  <c r="G34" i="12" s="1"/>
  <c r="G32" i="13" s="1"/>
  <c r="D44" i="23"/>
  <c r="E44" i="23" s="1"/>
  <c r="E44" i="25" s="1"/>
  <c r="C43" i="23"/>
  <c r="B37" i="24"/>
  <c r="B34" i="11" s="1"/>
  <c r="B43" i="24"/>
  <c r="B42" i="24" s="1"/>
  <c r="E55" i="23"/>
  <c r="E55" i="25" s="1"/>
  <c r="E54" i="23"/>
  <c r="E54" i="25" s="1"/>
  <c r="E53" i="23"/>
  <c r="E53" i="25" s="1"/>
  <c r="F2" i="13"/>
  <c r="D3" i="6"/>
  <c r="E3" i="25"/>
  <c r="D2" i="11"/>
  <c r="B3" i="12"/>
  <c r="B3" i="7"/>
  <c r="C3" i="23"/>
  <c r="B3" i="24"/>
  <c r="F1" i="13"/>
  <c r="B3" i="6"/>
  <c r="C3" i="25"/>
  <c r="B2" i="11"/>
  <c r="B2" i="12"/>
  <c r="B2" i="7"/>
  <c r="C2" i="23"/>
  <c r="B2" i="24"/>
  <c r="B1" i="13"/>
  <c r="B4" i="6"/>
  <c r="C4" i="25"/>
  <c r="B3" i="11"/>
  <c r="B4" i="12"/>
  <c r="B4" i="7"/>
  <c r="C4" i="23"/>
  <c r="B4" i="24"/>
  <c r="B2" i="13"/>
  <c r="B2" i="6"/>
  <c r="C2" i="25"/>
  <c r="B1" i="11"/>
  <c r="B1" i="12"/>
  <c r="B1" i="7"/>
  <c r="C1" i="23"/>
  <c r="B1" i="24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E29" i="25"/>
  <c r="C31" i="25"/>
  <c r="D31" i="25"/>
  <c r="C33" i="25"/>
  <c r="D33" i="25"/>
  <c r="C35" i="25"/>
  <c r="D35" i="25"/>
  <c r="C37" i="25"/>
  <c r="D37" i="25"/>
  <c r="B9" i="11"/>
  <c r="C9" i="11"/>
  <c r="B11" i="11"/>
  <c r="C11" i="11"/>
  <c r="B12" i="11"/>
  <c r="B13" i="11"/>
  <c r="C13" i="11"/>
  <c r="B14" i="11"/>
  <c r="C14" i="11"/>
  <c r="B15" i="11"/>
  <c r="C15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2" i="11"/>
  <c r="C32" i="11"/>
  <c r="B35" i="11"/>
  <c r="C35" i="11"/>
  <c r="B36" i="11"/>
  <c r="C36" i="11"/>
  <c r="B37" i="11"/>
  <c r="C37" i="11"/>
  <c r="B38" i="11"/>
  <c r="C38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9" i="11"/>
  <c r="C49" i="11"/>
  <c r="B50" i="11"/>
  <c r="C50" i="11"/>
  <c r="B51" i="11"/>
  <c r="C51" i="11"/>
  <c r="B52" i="11"/>
  <c r="C52" i="11"/>
  <c r="B54" i="11"/>
  <c r="C54" i="11"/>
  <c r="D3" i="25"/>
  <c r="D57" i="24"/>
  <c r="D54" i="11" s="1"/>
  <c r="D55" i="24"/>
  <c r="D52" i="11" s="1"/>
  <c r="D54" i="24"/>
  <c r="D51" i="11" s="1"/>
  <c r="D53" i="24"/>
  <c r="D50" i="11" s="1"/>
  <c r="D52" i="24"/>
  <c r="D49" i="11" s="1"/>
  <c r="C51" i="24"/>
  <c r="C48" i="11" s="1"/>
  <c r="B51" i="24"/>
  <c r="B48" i="11" s="1"/>
  <c r="D50" i="24"/>
  <c r="D47" i="11" s="1"/>
  <c r="D49" i="24"/>
  <c r="D46" i="11" s="1"/>
  <c r="D48" i="24"/>
  <c r="D45" i="11" s="1"/>
  <c r="D47" i="24"/>
  <c r="D44" i="11" s="1"/>
  <c r="D46" i="24"/>
  <c r="D43" i="11" s="1"/>
  <c r="D45" i="24"/>
  <c r="D42" i="11" s="1"/>
  <c r="D44" i="24"/>
  <c r="D41" i="11" s="1"/>
  <c r="C43" i="24"/>
  <c r="C40" i="11" s="1"/>
  <c r="D41" i="24"/>
  <c r="D38" i="11" s="1"/>
  <c r="D40" i="24"/>
  <c r="D37" i="11" s="1"/>
  <c r="D39" i="24"/>
  <c r="D36" i="11" s="1"/>
  <c r="D38" i="24"/>
  <c r="D35" i="11" s="1"/>
  <c r="C37" i="24"/>
  <c r="C34" i="11" s="1"/>
  <c r="D35" i="24"/>
  <c r="D32" i="11" s="1"/>
  <c r="D33" i="24"/>
  <c r="D30" i="11" s="1"/>
  <c r="D32" i="24"/>
  <c r="D29" i="11" s="1"/>
  <c r="D31" i="24"/>
  <c r="D28" i="11" s="1"/>
  <c r="D30" i="24"/>
  <c r="D27" i="11" s="1"/>
  <c r="D29" i="24"/>
  <c r="D26" i="11" s="1"/>
  <c r="D28" i="24"/>
  <c r="D25" i="11" s="1"/>
  <c r="C27" i="24"/>
  <c r="C24" i="11" s="1"/>
  <c r="B27" i="24"/>
  <c r="B24" i="11" s="1"/>
  <c r="D26" i="24"/>
  <c r="D23" i="11" s="1"/>
  <c r="D25" i="24"/>
  <c r="D22" i="11" s="1"/>
  <c r="D24" i="24"/>
  <c r="D21" i="11" s="1"/>
  <c r="D23" i="24"/>
  <c r="D20" i="11" s="1"/>
  <c r="D22" i="24"/>
  <c r="D19" i="11" s="1"/>
  <c r="D21" i="24"/>
  <c r="D18" i="11" s="1"/>
  <c r="D20" i="24"/>
  <c r="D17" i="11" s="1"/>
  <c r="C19" i="24"/>
  <c r="C16" i="11" s="1"/>
  <c r="B19" i="24"/>
  <c r="D19" i="24" s="1"/>
  <c r="D16" i="11" s="1"/>
  <c r="D18" i="24"/>
  <c r="D15" i="11" s="1"/>
  <c r="D17" i="24"/>
  <c r="D14" i="11" s="1"/>
  <c r="D16" i="24"/>
  <c r="D13" i="11" s="1"/>
  <c r="D15" i="24"/>
  <c r="D12" i="11" s="1"/>
  <c r="D14" i="24"/>
  <c r="D11" i="11" s="1"/>
  <c r="B13" i="24"/>
  <c r="B10" i="11" s="1"/>
  <c r="D12" i="24"/>
  <c r="D9" i="11" s="1"/>
  <c r="C57" i="23"/>
  <c r="E56" i="23"/>
  <c r="E56" i="25" s="1"/>
  <c r="E52" i="23"/>
  <c r="E52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37" i="23"/>
  <c r="E37" i="25" s="1"/>
  <c r="E35" i="23"/>
  <c r="E35" i="25"/>
  <c r="E33" i="23"/>
  <c r="E33" i="25" s="1"/>
  <c r="E31" i="23"/>
  <c r="E31" i="25" s="1"/>
  <c r="E29" i="23"/>
  <c r="E28" i="23"/>
  <c r="E28" i="25" s="1"/>
  <c r="E27" i="23"/>
  <c r="E27" i="25" s="1"/>
  <c r="D26" i="23"/>
  <c r="D26" i="25" s="1"/>
  <c r="C26" i="23"/>
  <c r="C26" i="25" s="1"/>
  <c r="E25" i="23"/>
  <c r="E25" i="25" s="1"/>
  <c r="E24" i="23"/>
  <c r="E24" i="25" s="1"/>
  <c r="E23" i="23"/>
  <c r="E23" i="25" s="1"/>
  <c r="D22" i="23"/>
  <c r="D22" i="25" s="1"/>
  <c r="C22" i="23"/>
  <c r="E20" i="23"/>
  <c r="E20" i="25" s="1"/>
  <c r="E19" i="23"/>
  <c r="E19" i="25" s="1"/>
  <c r="E18" i="23"/>
  <c r="E18" i="25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11" i="25" s="1"/>
  <c r="C11" i="23"/>
  <c r="C15" i="23" s="1"/>
  <c r="B29" i="7"/>
  <c r="D29" i="7" s="1"/>
  <c r="D28" i="6" s="1"/>
  <c r="B47" i="12"/>
  <c r="B45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9" i="7"/>
  <c r="B38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F32" i="13"/>
  <c r="B33" i="13"/>
  <c r="C33" i="13"/>
  <c r="D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G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6" i="12"/>
  <c r="G14" i="13" s="1"/>
  <c r="G17" i="12"/>
  <c r="G15" i="13" s="1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/>
  <c r="G24" i="12"/>
  <c r="G22" i="13" s="1"/>
  <c r="G25" i="12"/>
  <c r="G23" i="13" s="1"/>
  <c r="G26" i="12"/>
  <c r="G24" i="13" s="1"/>
  <c r="G27" i="12"/>
  <c r="G25" i="13" s="1"/>
  <c r="C28" i="12"/>
  <c r="C26" i="13" s="1"/>
  <c r="E28" i="12"/>
  <c r="F28" i="12"/>
  <c r="F26" i="13" s="1"/>
  <c r="G29" i="12"/>
  <c r="G27" i="13" s="1"/>
  <c r="G30" i="12"/>
  <c r="G28" i="13"/>
  <c r="G31" i="12"/>
  <c r="G29" i="13" s="1"/>
  <c r="G32" i="12"/>
  <c r="G30" i="13"/>
  <c r="G33" i="12"/>
  <c r="G31" i="13" s="1"/>
  <c r="G35" i="12"/>
  <c r="G33" i="13" s="1"/>
  <c r="G36" i="12"/>
  <c r="G34" i="13"/>
  <c r="G37" i="12"/>
  <c r="G35" i="13" s="1"/>
  <c r="G38" i="12"/>
  <c r="G36" i="13"/>
  <c r="G39" i="12"/>
  <c r="G37" i="13" s="1"/>
  <c r="G40" i="12"/>
  <c r="G38" i="13"/>
  <c r="G41" i="12"/>
  <c r="G39" i="13"/>
  <c r="G42" i="12"/>
  <c r="G40" i="13"/>
  <c r="G43" i="12"/>
  <c r="G44" i="12"/>
  <c r="G42" i="13" s="1"/>
  <c r="G45" i="12"/>
  <c r="G43" i="13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E47" i="12" l="1"/>
  <c r="E45" i="13" s="1"/>
  <c r="E32" i="13"/>
  <c r="C12" i="11"/>
  <c r="E22" i="23"/>
  <c r="E22" i="25" s="1"/>
  <c r="D43" i="23"/>
  <c r="C56" i="24"/>
  <c r="C53" i="11" s="1"/>
  <c r="B40" i="11"/>
  <c r="F47" i="12"/>
  <c r="F45" i="13" s="1"/>
  <c r="C47" i="12"/>
  <c r="C45" i="13" s="1"/>
  <c r="C43" i="25"/>
  <c r="B56" i="24"/>
  <c r="B11" i="24"/>
  <c r="C47" i="7"/>
  <c r="C46" i="6" s="1"/>
  <c r="D15" i="23"/>
  <c r="E15" i="23" s="1"/>
  <c r="E15" i="25" s="1"/>
  <c r="C42" i="24"/>
  <c r="C39" i="11" s="1"/>
  <c r="D11" i="24"/>
  <c r="D8" i="11" s="1"/>
  <c r="B28" i="6"/>
  <c r="D13" i="13"/>
  <c r="D28" i="12"/>
  <c r="D26" i="13" s="1"/>
  <c r="E26" i="13"/>
  <c r="D9" i="7"/>
  <c r="D8" i="6" s="1"/>
  <c r="C57" i="25"/>
  <c r="D51" i="24"/>
  <c r="D48" i="11" s="1"/>
  <c r="D37" i="24"/>
  <c r="D34" i="11" s="1"/>
  <c r="B16" i="11"/>
  <c r="B8" i="11"/>
  <c r="C28" i="6"/>
  <c r="D13" i="24"/>
  <c r="D10" i="11" s="1"/>
  <c r="D27" i="24"/>
  <c r="D24" i="11" s="1"/>
  <c r="D43" i="24"/>
  <c r="D40" i="11" s="1"/>
  <c r="E26" i="23"/>
  <c r="E26" i="25" s="1"/>
  <c r="D39" i="7"/>
  <c r="D38" i="6" s="1"/>
  <c r="B26" i="13"/>
  <c r="C15" i="25"/>
  <c r="C21" i="23"/>
  <c r="C8" i="11"/>
  <c r="C34" i="24"/>
  <c r="C31" i="11" s="1"/>
  <c r="C10" i="11"/>
  <c r="C22" i="25"/>
  <c r="B34" i="24"/>
  <c r="B47" i="7"/>
  <c r="G28" i="12"/>
  <c r="E11" i="23"/>
  <c r="E11" i="25" s="1"/>
  <c r="C11" i="25"/>
  <c r="D43" i="25" l="1"/>
  <c r="D57" i="23"/>
  <c r="E43" i="23"/>
  <c r="E43" i="25" s="1"/>
  <c r="C49" i="7"/>
  <c r="C48" i="6" s="1"/>
  <c r="D15" i="25"/>
  <c r="D21" i="23"/>
  <c r="D56" i="24"/>
  <c r="D53" i="11" s="1"/>
  <c r="D47" i="12"/>
  <c r="D45" i="13" s="1"/>
  <c r="B53" i="11"/>
  <c r="D34" i="24"/>
  <c r="D31" i="11" s="1"/>
  <c r="B31" i="11"/>
  <c r="D42" i="24"/>
  <c r="D39" i="11" s="1"/>
  <c r="B39" i="11"/>
  <c r="G47" i="12"/>
  <c r="G45" i="13" s="1"/>
  <c r="G26" i="13"/>
  <c r="D47" i="7"/>
  <c r="D46" i="6" s="1"/>
  <c r="B49" i="7"/>
  <c r="B46" i="6"/>
  <c r="C21" i="25"/>
  <c r="C30" i="23"/>
  <c r="D57" i="25" l="1"/>
  <c r="E57" i="23"/>
  <c r="E57" i="25" s="1"/>
  <c r="D21" i="25"/>
  <c r="D30" i="23"/>
  <c r="E21" i="23"/>
  <c r="E21" i="25" s="1"/>
  <c r="C30" i="25"/>
  <c r="C32" i="23"/>
  <c r="E30" i="23"/>
  <c r="E30" i="25" s="1"/>
  <c r="D49" i="7"/>
  <c r="D48" i="6" s="1"/>
  <c r="B48" i="6"/>
  <c r="D32" i="23" l="1"/>
  <c r="E32" i="23" s="1"/>
  <c r="E32" i="25" s="1"/>
  <c r="D30" i="25"/>
  <c r="C34" i="23"/>
  <c r="C32" i="25"/>
  <c r="D34" i="23" l="1"/>
  <c r="E34" i="23" s="1"/>
  <c r="E34" i="25" s="1"/>
  <c r="D32" i="25"/>
  <c r="C34" i="25"/>
  <c r="C38" i="23"/>
  <c r="C36" i="23"/>
  <c r="D38" i="23" l="1"/>
  <c r="D38" i="25" s="1"/>
  <c r="D36" i="23"/>
  <c r="D36" i="25" s="1"/>
  <c r="D34" i="25"/>
  <c r="C36" i="25"/>
  <c r="C38" i="25"/>
  <c r="E36" i="23" l="1"/>
  <c r="E36" i="25" s="1"/>
  <c r="E38" i="23"/>
  <c r="E38" i="25" s="1"/>
</calcChain>
</file>

<file path=xl/sharedStrings.xml><?xml version="1.0" encoding="utf-8"?>
<sst xmlns="http://schemas.openxmlformats.org/spreadsheetml/2006/main" count="496" uniqueCount="379">
  <si>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</si>
  <si>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</si>
  <si>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</si>
  <si>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</si>
  <si>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</si>
  <si>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</si>
  <si>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</si>
  <si>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</si>
  <si>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</si>
  <si>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</si>
  <si>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</si>
  <si>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</si>
  <si>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</si>
  <si>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</si>
  <si>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</si>
  <si>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</si>
  <si>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</si>
  <si>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</si>
  <si>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</si>
  <si>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</si>
  <si>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</si>
  <si>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</si>
  <si>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</si>
  <si>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</si>
  <si>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</si>
  <si>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</si>
  <si>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</si>
  <si>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</si>
  <si>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</si>
  <si>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</si>
  <si>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</si>
  <si>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</si>
  <si>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</si>
  <si>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</si>
  <si>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</si>
  <si>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</si>
  <si>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</si>
  <si>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</si>
  <si>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</si>
  <si>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</si>
  <si>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</si>
  <si>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</si>
  <si>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</si>
  <si>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</si>
  <si>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</si>
  <si>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</si>
  <si>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</si>
  <si>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</si>
  <si>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</si>
  <si>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</si>
  <si>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</si>
  <si>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</si>
  <si>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</si>
  <si>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</si>
  <si>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</si>
  <si>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</si>
  <si>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</si>
  <si>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</si>
  <si>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</si>
  <si>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</si>
  <si>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</si>
  <si>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</si>
  <si>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</si>
  <si>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</si>
  <si>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</si>
  <si>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</si>
  <si>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</si>
  <si>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</si>
  <si>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</si>
  <si>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</si>
  <si>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</si>
  <si>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</si>
  <si>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</si>
  <si>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</si>
  <si>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</si>
  <si>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</si>
  <si>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</si>
  <si>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</si>
  <si>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</si>
  <si>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</si>
  <si>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</si>
  <si>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</si>
  <si>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</si>
  <si>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</si>
  <si>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</si>
  <si>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</si>
  <si>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</si>
  <si>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</si>
  <si>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</si>
  <si>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</si>
  <si>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</si>
  <si>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</si>
  <si>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</si>
  <si>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</si>
  <si>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</si>
  <si>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</si>
  <si>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</si>
  <si>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</si>
  <si>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</si>
  <si>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</si>
  <si>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</si>
  <si>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</si>
  <si>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</si>
  <si>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</si>
  <si>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</si>
  <si>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</si>
  <si>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</si>
  <si>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</si>
  <si>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</si>
  <si>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</si>
  <si>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</si>
  <si>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</si>
  <si>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</si>
  <si>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</si>
  <si>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</si>
  <si>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</si>
  <si>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</si>
  <si>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</si>
  <si>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</si>
  <si>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</si>
  <si>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</si>
  <si>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</si>
  <si>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</si>
  <si>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</si>
  <si>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</si>
  <si>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</si>
  <si>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</si>
  <si>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</si>
  <si>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</si>
  <si>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</si>
  <si>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</si>
  <si>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</si>
  <si>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</si>
  <si>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</si>
  <si>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</si>
  <si>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</si>
  <si>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</si>
  <si>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</si>
  <si>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</si>
  <si>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</si>
  <si>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</si>
  <si>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</si>
  <si>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</si>
  <si>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</si>
  <si>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</si>
  <si>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</si>
  <si>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</si>
  <si>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</si>
  <si>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</si>
  <si>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</si>
  <si>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</si>
  <si>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</si>
  <si>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</si>
  <si>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</si>
  <si>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</si>
  <si>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</si>
  <si>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</si>
  <si>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</si>
  <si>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</si>
  <si>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t>Акционерски капитал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</si>
  <si>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</si>
  <si>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</si>
  <si>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</si>
  <si>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</si>
  <si>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</si>
  <si>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</si>
  <si>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</si>
  <si>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</si>
  <si>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</si>
  <si>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</si>
  <si>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</si>
  <si>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</si>
  <si>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</si>
  <si>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</si>
  <si>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</si>
  <si>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</si>
  <si>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</si>
  <si>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</si>
  <si>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</si>
  <si>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</si>
  <si>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</si>
  <si>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</si>
  <si>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</si>
  <si>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</si>
  <si>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</si>
  <si>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</si>
  <si>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</si>
  <si>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</si>
  <si>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</si>
  <si>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</si>
  <si>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</si>
  <si>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</si>
  <si>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</si>
  <si>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</si>
  <si>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</si>
  <si>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</si>
  <si>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</si>
  <si>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</si>
  <si>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</si>
  <si>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</si>
  <si>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</si>
  <si>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</si>
  <si>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</si>
  <si>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</si>
  <si>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</si>
  <si>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</si>
  <si>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</si>
  <si>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</si>
  <si>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</si>
  <si>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</si>
  <si>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</si>
  <si>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</si>
  <si>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</si>
  <si>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</si>
  <si>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</si>
  <si>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</si>
  <si>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</si>
  <si>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</si>
  <si>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</si>
  <si>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</si>
  <si>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</si>
  <si>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</si>
  <si>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</si>
  <si>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</si>
  <si>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</si>
  <si>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</si>
  <si>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</si>
  <si>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</si>
  <si>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</si>
  <si>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</si>
  <si>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</si>
  <si>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</si>
  <si>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</si>
  <si>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</si>
  <si>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</si>
  <si>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</si>
  <si>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</si>
  <si>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</si>
  <si>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</si>
  <si>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</si>
  <si>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</si>
  <si>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</si>
  <si>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</si>
  <si>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</si>
  <si>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</si>
  <si>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</si>
  <si>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</si>
  <si>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</si>
  <si>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</si>
  <si>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</si>
  <si>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</si>
  <si>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</si>
  <si>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</si>
  <si>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</si>
  <si>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</si>
  <si>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</si>
  <si>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</si>
  <si>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</si>
  <si>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</si>
  <si>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</si>
  <si>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</si>
  <si>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</si>
  <si>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</si>
  <si>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</si>
  <si>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</si>
  <si>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</si>
  <si>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</si>
  <si>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</si>
  <si>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</si>
  <si>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</si>
  <si>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</si>
  <si>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</si>
  <si>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</si>
  <si>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</si>
  <si>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</si>
  <si>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</si>
  <si>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</si>
  <si>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</si>
  <si>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</si>
  <si>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</si>
  <si>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</si>
  <si>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</si>
  <si>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</si>
  <si>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</si>
  <si>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</si>
  <si>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</si>
  <si>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</si>
  <si>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</si>
  <si>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</si>
  <si>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</si>
  <si>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</si>
  <si>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</si>
  <si>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</si>
  <si>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</si>
  <si>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</si>
  <si>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</si>
  <si>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</si>
  <si>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</si>
  <si>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</si>
  <si>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</si>
  <si>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</si>
  <si>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</si>
  <si>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</si>
  <si>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</si>
  <si>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</si>
  <si>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</si>
  <si>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</si>
  <si>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</si>
  <si>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</si>
  <si>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</si>
  <si>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</si>
  <si>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</si>
  <si>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</si>
  <si>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</si>
  <si>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</si>
  <si>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</si>
  <si>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</si>
  <si>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</si>
  <si>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</si>
  <si>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</si>
  <si>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</si>
  <si>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</si>
  <si>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</si>
  <si>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</si>
  <si>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</si>
  <si>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</si>
  <si>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</si>
  <si>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</si>
  <si>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</si>
  <si>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</si>
  <si>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</si>
  <si>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</si>
  <si>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</si>
  <si>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</si>
  <si>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</si>
  <si>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Other Long Term Financial investments</t>
  </si>
  <si>
    <t>Financial investments</t>
  </si>
  <si>
    <t>Other recivables / Current assets</t>
  </si>
  <si>
    <t>Prepaid Expenses</t>
  </si>
  <si>
    <t>Subscribed capital and revaluation reserves</t>
  </si>
  <si>
    <t>Other Current  Liabilities</t>
  </si>
  <si>
    <t>Liabilities related to disposal assets</t>
  </si>
  <si>
    <t>AccruedExpenses</t>
  </si>
  <si>
    <t>Long Term Tax Liabilities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</si>
  <si>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</si>
  <si>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</si>
  <si>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</si>
  <si>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</si>
  <si>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</si>
  <si>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</si>
  <si>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</si>
  <si>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</si>
  <si>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</si>
  <si>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</si>
  <si>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</si>
  <si>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</si>
  <si>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</si>
  <si>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</si>
  <si>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</si>
  <si>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</si>
  <si>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</si>
  <si>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</si>
  <si>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</si>
  <si>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</si>
  <si>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</si>
  <si>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</si>
  <si>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</si>
  <si>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</si>
  <si>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</si>
  <si>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</si>
  <si>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</si>
  <si>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</si>
  <si>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</si>
  <si>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</si>
  <si>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</si>
  <si>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</si>
  <si>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</si>
  <si>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</si>
  <si>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МЕРМЕРЕН КОМБИНАТ АД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</si>
</sst>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b/>
      <sz val="10"/>
      <name val="M_Svoboda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7" fillId="0" borderId="0"/>
    <xf numFmtId="0" fontId="34" fillId="0" borderId="0"/>
    <xf numFmtId="0" fontId="15" fillId="0" borderId="0"/>
    <xf numFmtId="0" fontId="19" fillId="0" borderId="0"/>
    <xf numFmtId="0" fontId="2" fillId="6" borderId="1" applyBorder="0">
      <alignment vertical="center" wrapText="1"/>
    </xf>
    <xf numFmtId="0" fontId="32" fillId="7" borderId="0" applyBorder="0">
      <alignment vertical="center" wrapText="1"/>
    </xf>
  </cellStyleXfs>
  <cellXfs count="264">
    <xf numFmtId="0" fontId="0" fillId="0" borderId="0" xfId="0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22" fillId="4" borderId="4" xfId="0" applyNumberFormat="1" applyFont="1" applyFill="1" applyBorder="1" applyAlignment="1" applyProtection="1">
      <alignment horizontal="right" vertical="center"/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3" fontId="22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6" xfId="0" applyNumberFormat="1" applyFont="1" applyFill="1" applyBorder="1" applyAlignment="1" applyProtection="1">
      <alignment horizontal="right" vertical="center"/>
      <protection locked="0"/>
    </xf>
    <xf numFmtId="3" fontId="23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/>
    <xf numFmtId="0" fontId="36" fillId="0" borderId="0" xfId="5" applyFont="1"/>
    <xf numFmtId="0" fontId="7" fillId="0" borderId="7" xfId="5" applyBorder="1"/>
    <xf numFmtId="0" fontId="7" fillId="0" borderId="8" xfId="5" applyBorder="1"/>
    <xf numFmtId="0" fontId="7" fillId="0" borderId="0" xfId="5" applyAlignment="1">
      <alignment vertical="center"/>
    </xf>
    <xf numFmtId="0" fontId="7" fillId="0" borderId="7" xfId="5" applyBorder="1" applyAlignment="1">
      <alignment vertical="center"/>
    </xf>
    <xf numFmtId="0" fontId="7" fillId="0" borderId="8" xfId="5" applyBorder="1" applyAlignment="1">
      <alignment vertical="center"/>
    </xf>
    <xf numFmtId="0" fontId="36" fillId="0" borderId="0" xfId="5" applyFont="1" applyAlignment="1">
      <alignment vertical="center"/>
    </xf>
    <xf numFmtId="0" fontId="7" fillId="0" borderId="0" xfId="5" applyAlignment="1">
      <alignment horizontal="left" vertical="center"/>
    </xf>
    <xf numFmtId="0" fontId="29" fillId="0" borderId="0" xfId="5" applyFont="1" applyAlignment="1">
      <alignment vertical="top" wrapText="1"/>
    </xf>
    <xf numFmtId="0" fontId="29" fillId="0" borderId="0" xfId="5" applyFont="1" applyAlignment="1">
      <alignment vertical="top"/>
    </xf>
    <xf numFmtId="0" fontId="7" fillId="0" borderId="22" xfId="5" applyBorder="1" applyAlignment="1">
      <alignment vertical="center"/>
    </xf>
    <xf numFmtId="0" fontId="7" fillId="0" borderId="23" xfId="5" applyBorder="1" applyAlignment="1">
      <alignment vertical="center"/>
    </xf>
    <xf numFmtId="0" fontId="7" fillId="0" borderId="24" xfId="5" applyBorder="1" applyAlignment="1">
      <alignment vertical="center"/>
    </xf>
    <xf numFmtId="0" fontId="30" fillId="0" borderId="0" xfId="5" applyFont="1" applyAlignment="1">
      <alignment vertical="center"/>
    </xf>
    <xf numFmtId="0" fontId="7" fillId="0" borderId="9" xfId="5" applyBorder="1"/>
    <xf numFmtId="0" fontId="7" fillId="0" borderId="10" xfId="5" applyBorder="1"/>
    <xf numFmtId="0" fontId="7" fillId="0" borderId="11" xfId="5" applyBorder="1"/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4" borderId="2" xfId="5" applyNumberFormat="1" applyFont="1" applyFill="1" applyBorder="1" applyAlignment="1" applyProtection="1">
      <alignment horizontal="right" vertical="center"/>
      <protection locked="0"/>
    </xf>
    <xf numFmtId="3" fontId="4" fillId="5" borderId="2" xfId="5" applyNumberFormat="1" applyFont="1" applyFill="1" applyBorder="1" applyAlignment="1" applyProtection="1">
      <alignment horizontal="right" vertical="center"/>
      <protection locked="0"/>
    </xf>
    <xf numFmtId="3" fontId="7" fillId="5" borderId="2" xfId="5" applyNumberFormat="1" applyFill="1" applyBorder="1" applyAlignment="1" applyProtection="1">
      <alignment horizontal="right" vertical="center"/>
      <protection locked="0"/>
    </xf>
    <xf numFmtId="3" fontId="7" fillId="4" borderId="2" xfId="5" applyNumberFormat="1" applyFill="1" applyBorder="1" applyAlignment="1" applyProtection="1">
      <alignment horizontal="right" vertical="center"/>
      <protection locked="0"/>
    </xf>
    <xf numFmtId="0" fontId="4" fillId="2" borderId="2" xfId="5" applyFont="1" applyFill="1" applyBorder="1" applyProtection="1"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vertical="center"/>
      <protection locked="0"/>
    </xf>
    <xf numFmtId="0" fontId="4" fillId="0" borderId="26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4" borderId="0" xfId="5" applyFill="1" applyAlignment="1">
      <alignment horizontal="right" vertical="center" wrapText="1"/>
    </xf>
    <xf numFmtId="0" fontId="7" fillId="3" borderId="0" xfId="5" applyFill="1"/>
    <xf numFmtId="0" fontId="4" fillId="4" borderId="0" xfId="5" applyFont="1" applyFill="1" applyAlignment="1">
      <alignment horizontal="left" vertical="center" wrapText="1"/>
    </xf>
    <xf numFmtId="0" fontId="7" fillId="4" borderId="0" xfId="5" applyFill="1" applyAlignment="1">
      <alignment horizontal="right"/>
    </xf>
    <xf numFmtId="49" fontId="2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left"/>
    </xf>
    <xf numFmtId="0" fontId="7" fillId="4" borderId="0" xfId="5" applyFill="1"/>
    <xf numFmtId="0" fontId="25" fillId="4" borderId="2" xfId="5" applyFont="1" applyFill="1" applyBorder="1" applyAlignment="1">
      <alignment horizontal="center" vertical="center" wrapText="1" shrinkToFit="1"/>
    </xf>
    <xf numFmtId="0" fontId="25" fillId="4" borderId="2" xfId="5" applyFont="1" applyFill="1" applyBorder="1" applyAlignment="1">
      <alignment horizontal="center" vertical="center" wrapText="1"/>
    </xf>
    <xf numFmtId="0" fontId="25" fillId="3" borderId="0" xfId="5" applyFont="1" applyFill="1" applyAlignment="1">
      <alignment horizontal="center" vertical="center" wrapText="1"/>
    </xf>
    <xf numFmtId="0" fontId="21" fillId="3" borderId="0" xfId="5" applyFont="1" applyFill="1"/>
    <xf numFmtId="0" fontId="24" fillId="2" borderId="2" xfId="5" applyFont="1" applyFill="1" applyBorder="1" applyAlignment="1">
      <alignment horizontal="left" vertical="center" wrapText="1"/>
    </xf>
    <xf numFmtId="3" fontId="7" fillId="2" borderId="2" xfId="5" applyNumberFormat="1" applyFill="1" applyBorder="1" applyAlignment="1">
      <alignment horizontal="right" vertical="center"/>
    </xf>
    <xf numFmtId="0" fontId="4" fillId="0" borderId="2" xfId="9" applyFont="1" applyBorder="1" applyAlignment="1">
      <alignment horizontal="left" vertical="top" wrapText="1"/>
    </xf>
    <xf numFmtId="3" fontId="4" fillId="4" borderId="2" xfId="5" applyNumberFormat="1" applyFont="1" applyFill="1" applyBorder="1" applyAlignment="1">
      <alignment horizontal="right" vertical="center"/>
    </xf>
    <xf numFmtId="0" fontId="7" fillId="0" borderId="2" xfId="9" applyFont="1" applyBorder="1" applyAlignment="1">
      <alignment horizontal="left" vertical="top" wrapText="1"/>
    </xf>
    <xf numFmtId="3" fontId="7" fillId="4" borderId="2" xfId="5" applyNumberFormat="1" applyFill="1" applyBorder="1" applyAlignment="1">
      <alignment horizontal="right" vertical="center"/>
    </xf>
    <xf numFmtId="0" fontId="17" fillId="0" borderId="2" xfId="9" applyFont="1" applyBorder="1" applyAlignment="1">
      <alignment horizontal="left" vertical="top" wrapText="1"/>
    </xf>
    <xf numFmtId="0" fontId="16" fillId="0" borderId="2" xfId="9" applyFont="1" applyBorder="1" applyAlignment="1">
      <alignment horizontal="left" vertical="top" wrapText="1"/>
    </xf>
    <xf numFmtId="0" fontId="16" fillId="4" borderId="2" xfId="9" applyFont="1" applyFill="1" applyBorder="1" applyAlignment="1">
      <alignment horizontal="left" vertical="top" wrapText="1"/>
    </xf>
    <xf numFmtId="0" fontId="4" fillId="2" borderId="2" xfId="5" applyFont="1" applyFill="1" applyBorder="1" applyAlignment="1">
      <alignment horizontal="left" vertical="top" wrapText="1"/>
    </xf>
    <xf numFmtId="0" fontId="4" fillId="2" borderId="2" xfId="5" applyFont="1" applyFill="1" applyBorder="1"/>
    <xf numFmtId="0" fontId="24" fillId="0" borderId="2" xfId="5" applyFont="1" applyBorder="1" applyAlignment="1">
      <alignment horizontal="left" vertical="top" wrapText="1"/>
    </xf>
    <xf numFmtId="0" fontId="17" fillId="0" borderId="2" xfId="5" applyFont="1" applyBorder="1" applyAlignment="1">
      <alignment horizontal="left" vertical="top" wrapText="1" shrinkToFit="1"/>
    </xf>
    <xf numFmtId="0" fontId="24" fillId="0" borderId="2" xfId="9" applyFont="1" applyBorder="1" applyAlignment="1">
      <alignment horizontal="left" vertical="top" wrapText="1"/>
    </xf>
    <xf numFmtId="0" fontId="7" fillId="4" borderId="0" xfId="0" applyFont="1" applyFill="1"/>
    <xf numFmtId="0" fontId="7" fillId="4" borderId="0" xfId="0" applyFont="1" applyFill="1" applyAlignment="1">
      <alignment horizontal="right" vertical="top" wrapText="1"/>
    </xf>
    <xf numFmtId="0" fontId="7" fillId="3" borderId="0" xfId="0" applyFont="1" applyFill="1"/>
    <xf numFmtId="0" fontId="4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center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21" fillId="3" borderId="0" xfId="0" applyFont="1" applyFill="1"/>
    <xf numFmtId="0" fontId="4" fillId="4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top" wrapText="1"/>
    </xf>
    <xf numFmtId="3" fontId="7" fillId="5" borderId="2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 vertical="top" wrapText="1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 vertical="center"/>
    </xf>
    <xf numFmtId="0" fontId="9" fillId="4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9" fillId="4" borderId="2" xfId="5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7" fillId="4" borderId="0" xfId="5" applyFill="1" applyAlignment="1">
      <alignment horizontal="right" vertical="top" wrapText="1"/>
    </xf>
    <xf numFmtId="0" fontId="4" fillId="4" borderId="0" xfId="5" applyFont="1" applyFill="1" applyAlignment="1">
      <alignment horizontal="center"/>
    </xf>
    <xf numFmtId="0" fontId="4" fillId="4" borderId="0" xfId="5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4" fillId="4" borderId="0" xfId="5" applyFont="1" applyFill="1"/>
    <xf numFmtId="0" fontId="7" fillId="0" borderId="0" xfId="0" applyFont="1"/>
    <xf numFmtId="0" fontId="4" fillId="3" borderId="0" xfId="0" applyFont="1" applyFill="1" applyAlignment="1">
      <alignment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7" fillId="4" borderId="2" xfId="0" applyFont="1" applyFill="1" applyBorder="1" applyAlignment="1">
      <alignment horizontal="left" vertical="top" wrapText="1"/>
    </xf>
    <xf numFmtId="3" fontId="27" fillId="4" borderId="2" xfId="0" applyNumberFormat="1" applyFont="1" applyFill="1" applyBorder="1" applyAlignment="1">
      <alignment horizontal="right" vertical="center" wrapText="1"/>
    </xf>
    <xf numFmtId="0" fontId="7" fillId="3" borderId="0" xfId="10" applyFont="1" applyFill="1" applyAlignment="1">
      <alignment vertical="center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3" borderId="0" xfId="0" applyFont="1" applyFill="1" applyAlignment="1">
      <alignment vertical="top" wrapText="1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3" fontId="27" fillId="0" borderId="2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14" fillId="4" borderId="14" xfId="0" applyFont="1" applyFill="1" applyBorder="1" applyAlignment="1">
      <alignment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0" fontId="0" fillId="4" borderId="3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3" fontId="4" fillId="4" borderId="5" xfId="0" applyNumberFormat="1" applyFont="1" applyFill="1" applyBorder="1" applyAlignment="1">
      <alignment horizontal="right" vertical="center"/>
    </xf>
    <xf numFmtId="3" fontId="22" fillId="4" borderId="4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>
      <alignment horizontal="right" vertical="center" wrapText="1"/>
    </xf>
    <xf numFmtId="49" fontId="22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25" fillId="4" borderId="2" xfId="0" applyFont="1" applyFill="1" applyBorder="1" applyAlignment="1">
      <alignment horizontal="center" vertical="center" wrapText="1" shrinkToFit="1"/>
    </xf>
    <xf numFmtId="0" fontId="25" fillId="3" borderId="0" xfId="0" applyFont="1" applyFill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3" fontId="0" fillId="2" borderId="2" xfId="0" applyNumberFormat="1" applyFill="1" applyBorder="1" applyAlignment="1">
      <alignment horizontal="right" vertical="center"/>
    </xf>
    <xf numFmtId="0" fontId="4" fillId="4" borderId="2" xfId="9" applyFont="1" applyFill="1" applyBorder="1" applyAlignment="1">
      <alignment horizontal="left" vertical="center" wrapText="1"/>
    </xf>
    <xf numFmtId="0" fontId="7" fillId="4" borderId="2" xfId="9" applyFont="1" applyFill="1" applyBorder="1" applyAlignment="1">
      <alignment horizontal="left" vertical="center" wrapText="1"/>
    </xf>
    <xf numFmtId="3" fontId="0" fillId="4" borderId="2" xfId="0" applyNumberFormat="1" applyFill="1" applyBorder="1" applyAlignment="1">
      <alignment horizontal="right" vertical="center"/>
    </xf>
    <xf numFmtId="0" fontId="17" fillId="4" borderId="2" xfId="9" applyFont="1" applyFill="1" applyBorder="1" applyAlignment="1">
      <alignment horizontal="left" vertical="center" wrapText="1"/>
    </xf>
    <xf numFmtId="0" fontId="4" fillId="3" borderId="0" xfId="0" applyFont="1" applyFill="1"/>
    <xf numFmtId="0" fontId="7" fillId="0" borderId="2" xfId="0" applyFont="1" applyBorder="1" applyAlignment="1">
      <alignment horizontal="left" vertical="center" wrapText="1"/>
    </xf>
    <xf numFmtId="0" fontId="16" fillId="4" borderId="2" xfId="9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 shrinkToFit="1"/>
    </xf>
    <xf numFmtId="0" fontId="24" fillId="4" borderId="2" xfId="9" applyFont="1" applyFill="1" applyBorder="1" applyAlignment="1">
      <alignment horizontal="left" vertical="center" wrapText="1"/>
    </xf>
    <xf numFmtId="49" fontId="4" fillId="4" borderId="0" xfId="5" applyNumberFormat="1" applyFont="1" applyFill="1" applyAlignment="1">
      <alignment horizontal="left" vertical="top" wrapText="1"/>
    </xf>
    <xf numFmtId="0" fontId="11" fillId="4" borderId="0" xfId="5" applyFont="1" applyFill="1" applyAlignment="1">
      <alignment vertical="center" wrapText="1"/>
    </xf>
    <xf numFmtId="0" fontId="3" fillId="4" borderId="0" xfId="5" applyFont="1" applyFill="1"/>
    <xf numFmtId="0" fontId="3" fillId="4" borderId="0" xfId="5" applyFont="1" applyFill="1" applyAlignment="1">
      <alignment horizontal="center" vertical="center" wrapText="1"/>
    </xf>
    <xf numFmtId="0" fontId="3" fillId="3" borderId="0" xfId="5" applyFont="1" applyFill="1"/>
    <xf numFmtId="0" fontId="4" fillId="4" borderId="2" xfId="5" applyFont="1" applyFill="1" applyBorder="1" applyAlignment="1">
      <alignment horizontal="center" vertical="center" wrapText="1"/>
    </xf>
    <xf numFmtId="0" fontId="7" fillId="3" borderId="0" xfId="5" applyFill="1" applyAlignment="1">
      <alignment horizontal="center" vertical="center"/>
    </xf>
    <xf numFmtId="0" fontId="13" fillId="4" borderId="2" xfId="5" applyFont="1" applyFill="1" applyBorder="1" applyAlignment="1">
      <alignment horizontal="center" vertical="center" wrapText="1"/>
    </xf>
    <xf numFmtId="0" fontId="7" fillId="4" borderId="2" xfId="5" applyFill="1" applyBorder="1" applyAlignment="1">
      <alignment horizontal="center" vertical="center" wrapText="1"/>
    </xf>
    <xf numFmtId="0" fontId="7" fillId="4" borderId="2" xfId="5" applyFill="1" applyBorder="1" applyAlignment="1">
      <alignment horizontal="left" vertical="top" wrapText="1"/>
    </xf>
    <xf numFmtId="0" fontId="4" fillId="4" borderId="2" xfId="5" applyFont="1" applyFill="1" applyBorder="1" applyAlignment="1">
      <alignment horizontal="left" vertical="top" wrapText="1"/>
    </xf>
    <xf numFmtId="0" fontId="7" fillId="4" borderId="0" xfId="5" applyFill="1" applyAlignment="1">
      <alignment horizontal="center" vertical="center" wrapText="1"/>
    </xf>
    <xf numFmtId="3" fontId="7" fillId="4" borderId="0" xfId="5" applyNumberFormat="1" applyFill="1" applyAlignment="1">
      <alignment horizontal="right" vertical="center"/>
    </xf>
    <xf numFmtId="3" fontId="4" fillId="4" borderId="0" xfId="5" applyNumberFormat="1" applyFont="1" applyFill="1" applyAlignment="1">
      <alignment horizontal="right" vertical="center"/>
    </xf>
    <xf numFmtId="0" fontId="7" fillId="4" borderId="0" xfId="5" applyFill="1" applyAlignment="1">
      <alignment horizontal="left" vertical="top" wrapText="1"/>
    </xf>
    <xf numFmtId="0" fontId="3" fillId="4" borderId="0" xfId="5" applyFont="1" applyFill="1" applyAlignment="1">
      <alignment horizontal="left" vertical="top" wrapText="1"/>
    </xf>
    <xf numFmtId="0" fontId="7" fillId="3" borderId="0" xfId="5" applyFill="1" applyAlignment="1">
      <alignment horizontal="left" vertical="top" wrapText="1"/>
    </xf>
    <xf numFmtId="0" fontId="3" fillId="3" borderId="0" xfId="5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center" vertical="top" wrapText="1"/>
    </xf>
    <xf numFmtId="0" fontId="4" fillId="4" borderId="0" xfId="0" applyFont="1" applyFill="1" applyAlignment="1">
      <alignment horizontal="center"/>
    </xf>
    <xf numFmtId="0" fontId="7" fillId="4" borderId="0" xfId="0" applyFont="1" applyFill="1" applyAlignment="1">
      <alignment vertical="top" wrapText="1"/>
    </xf>
    <xf numFmtId="0" fontId="18" fillId="3" borderId="0" xfId="0" applyFont="1" applyFill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top" wrapText="1"/>
    </xf>
    <xf numFmtId="0" fontId="23" fillId="4" borderId="0" xfId="0" applyFont="1" applyFill="1" applyAlignment="1">
      <alignment vertical="top" wrapText="1"/>
    </xf>
    <xf numFmtId="0" fontId="14" fillId="4" borderId="0" xfId="0" applyFont="1" applyFill="1" applyAlignment="1">
      <alignment vertical="center" wrapText="1"/>
    </xf>
    <xf numFmtId="3" fontId="22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left" vertical="top" wrapText="1"/>
    </xf>
    <xf numFmtId="3" fontId="23" fillId="4" borderId="6" xfId="0" applyNumberFormat="1" applyFont="1" applyFill="1" applyBorder="1" applyAlignment="1">
      <alignment horizontal="right" vertical="center"/>
    </xf>
    <xf numFmtId="3" fontId="23" fillId="4" borderId="5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Protection="1"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9" fillId="4" borderId="2" xfId="5" applyFont="1" applyFill="1" applyBorder="1" applyAlignment="1" applyProtection="1">
      <alignment horizontal="left" vertical="top" wrapText="1"/>
      <protection locked="0"/>
    </xf>
    <xf numFmtId="0" fontId="9" fillId="0" borderId="2" xfId="5" applyFont="1" applyBorder="1" applyAlignment="1" applyProtection="1">
      <alignment horizontal="left" vertical="top" wrapText="1"/>
      <protection locked="0"/>
    </xf>
    <xf numFmtId="0" fontId="7" fillId="0" borderId="2" xfId="5" applyBorder="1" applyAlignment="1" applyProtection="1">
      <alignment horizontal="left" vertical="top" wrapText="1"/>
      <protection locked="0"/>
    </xf>
    <xf numFmtId="0" fontId="7" fillId="0" borderId="32" xfId="5" applyBorder="1" applyAlignment="1">
      <alignment vertical="center"/>
    </xf>
    <xf numFmtId="0" fontId="7" fillId="0" borderId="33" xfId="5" applyBorder="1" applyAlignment="1">
      <alignment horizontal="left" vertical="center"/>
    </xf>
    <xf numFmtId="0" fontId="7" fillId="0" borderId="34" xfId="5" applyBorder="1" applyAlignment="1">
      <alignment horizontal="left" vertical="center"/>
    </xf>
    <xf numFmtId="0" fontId="7" fillId="0" borderId="35" xfId="5" applyBorder="1" applyAlignment="1">
      <alignment horizontal="left" vertical="center"/>
    </xf>
    <xf numFmtId="0" fontId="4" fillId="0" borderId="30" xfId="5" applyFont="1" applyBorder="1" applyAlignment="1">
      <alignment horizontal="left" vertical="center"/>
    </xf>
    <xf numFmtId="0" fontId="4" fillId="0" borderId="31" xfId="5" applyFont="1" applyBorder="1" applyAlignment="1">
      <alignment horizontal="left" vertical="center"/>
    </xf>
    <xf numFmtId="0" fontId="4" fillId="0" borderId="30" xfId="5" applyFont="1" applyBorder="1" applyAlignment="1">
      <alignment vertical="center"/>
    </xf>
    <xf numFmtId="0" fontId="4" fillId="0" borderId="31" xfId="5" applyFont="1" applyBorder="1" applyAlignment="1">
      <alignment vertical="center"/>
    </xf>
    <xf numFmtId="0" fontId="7" fillId="0" borderId="0" xfId="5" applyAlignment="1">
      <alignment horizontal="left" vertical="center"/>
    </xf>
    <xf numFmtId="0" fontId="35" fillId="0" borderId="0" xfId="3" applyAlignment="1">
      <alignment horizontal="left" vertical="center" indent="2"/>
    </xf>
    <xf numFmtId="0" fontId="35" fillId="0" borderId="0" xfId="3" applyBorder="1" applyAlignment="1">
      <alignment horizontal="left" vertical="center" indent="2"/>
    </xf>
    <xf numFmtId="0" fontId="35" fillId="0" borderId="8" xfId="3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8" xfId="1" applyBorder="1" applyAlignment="1" applyProtection="1">
      <alignment horizontal="left" vertical="center"/>
      <protection locked="0"/>
    </xf>
    <xf numFmtId="0" fontId="4" fillId="0" borderId="0" xfId="5" applyFont="1" applyAlignment="1">
      <alignment horizontal="left" vertical="center" indent="1"/>
    </xf>
    <xf numFmtId="49" fontId="4" fillId="0" borderId="27" xfId="5" applyNumberFormat="1" applyFont="1" applyBorder="1" applyAlignment="1" applyProtection="1">
      <alignment horizontal="left" vertical="center"/>
      <protection locked="0"/>
    </xf>
    <xf numFmtId="49" fontId="4" fillId="0" borderId="28" xfId="5" applyNumberFormat="1" applyFont="1" applyBorder="1" applyAlignment="1" applyProtection="1">
      <alignment horizontal="left" vertical="center"/>
      <protection locked="0"/>
    </xf>
    <xf numFmtId="49" fontId="4" fillId="0" borderId="29" xfId="5" applyNumberFormat="1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30" xfId="5" applyFont="1" applyBorder="1" applyAlignment="1" applyProtection="1">
      <alignment horizontal="left" vertical="center"/>
      <protection locked="0"/>
    </xf>
    <xf numFmtId="0" fontId="4" fillId="0" borderId="31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28" fillId="0" borderId="7" xfId="5" applyFont="1" applyBorder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20" fillId="0" borderId="12" xfId="5" applyFont="1" applyBorder="1" applyAlignment="1">
      <alignment horizontal="center" vertical="top"/>
    </xf>
    <xf numFmtId="0" fontId="20" fillId="0" borderId="13" xfId="5" applyFont="1" applyBorder="1" applyAlignment="1">
      <alignment horizontal="center" vertical="top"/>
    </xf>
    <xf numFmtId="0" fontId="20" fillId="0" borderId="16" xfId="5" applyFont="1" applyBorder="1" applyAlignment="1">
      <alignment horizontal="center" vertical="top"/>
    </xf>
    <xf numFmtId="0" fontId="20" fillId="0" borderId="0" xfId="5" applyFont="1" applyAlignment="1">
      <alignment horizontal="center" vertical="top"/>
    </xf>
    <xf numFmtId="0" fontId="3" fillId="4" borderId="10" xfId="5" applyFont="1" applyFill="1" applyBorder="1" applyAlignment="1">
      <alignment horizontal="center"/>
    </xf>
    <xf numFmtId="49" fontId="4" fillId="4" borderId="0" xfId="5" applyNumberFormat="1" applyFont="1" applyFill="1" applyAlignment="1">
      <alignment horizontal="left" vertical="center" wrapText="1"/>
    </xf>
    <xf numFmtId="0" fontId="7" fillId="4" borderId="0" xfId="5" applyFill="1" applyAlignment="1">
      <alignment horizontal="center" vertical="center" wrapText="1"/>
    </xf>
    <xf numFmtId="0" fontId="10" fillId="4" borderId="0" xfId="5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4" fillId="4" borderId="0" xfId="5" applyFont="1" applyFill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7" fillId="4" borderId="2" xfId="5" applyFill="1" applyBorder="1" applyAlignment="1">
      <alignment horizontal="center" vertical="center" wrapText="1"/>
    </xf>
    <xf numFmtId="0" fontId="4" fillId="4" borderId="2" xfId="5" applyFont="1" applyFill="1" applyBorder="1" applyAlignment="1">
      <alignment horizontal="center" vertical="center" wrapText="1"/>
    </xf>
    <xf numFmtId="49" fontId="4" fillId="4" borderId="0" xfId="5" applyNumberFormat="1" applyFont="1" applyFill="1" applyAlignment="1">
      <alignment horizontal="left" vertical="top" wrapText="1"/>
    </xf>
    <xf numFmtId="0" fontId="4" fillId="4" borderId="0" xfId="5" applyFont="1" applyFill="1" applyAlignment="1">
      <alignment horizontal="left" vertical="top" wrapText="1"/>
    </xf>
    <xf numFmtId="0" fontId="4" fillId="4" borderId="17" xfId="5" applyFont="1" applyFill="1" applyBorder="1" applyAlignment="1">
      <alignment horizontal="center" vertical="center" wrapText="1"/>
    </xf>
    <xf numFmtId="0" fontId="4" fillId="4" borderId="18" xfId="5" applyFont="1" applyFill="1" applyBorder="1" applyAlignment="1">
      <alignment horizontal="center" vertical="center" wrapText="1"/>
    </xf>
    <xf numFmtId="0" fontId="4" fillId="4" borderId="19" xfId="5" applyFont="1" applyFill="1" applyBorder="1" applyAlignment="1">
      <alignment horizontal="center" vertical="center" wrapText="1"/>
    </xf>
    <xf numFmtId="0" fontId="3" fillId="4" borderId="10" xfId="5" applyFont="1" applyFill="1" applyBorder="1" applyAlignment="1">
      <alignment horizontal="center" vertical="center" wrapText="1"/>
    </xf>
    <xf numFmtId="0" fontId="7" fillId="3" borderId="12" xfId="5" applyFill="1" applyBorder="1" applyAlignment="1">
      <alignment horizontal="center" vertical="center" wrapText="1"/>
    </xf>
    <xf numFmtId="0" fontId="7" fillId="3" borderId="13" xfId="5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3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_BS" xfId="9" xr:uid="{00000000-0005-0000-0000-000009000000}"/>
    <cellStyle name="Normal_TFI-FIN" xfId="10" xr:uid="{00000000-0005-0000-0000-00000A000000}"/>
    <cellStyle name="Style 1" xfId="11" xr:uid="{00000000-0005-0000-0000-00000B000000}"/>
    <cellStyle name="Style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abSelected="1" topLeftCell="A13" workbookViewId="0">
      <selection activeCell="B29" sqref="B29:H29"/>
    </sheetView>
  </sheetViews>
  <sheetFormatPr defaultColWidth="9.109375" defaultRowHeight="13.2" x14ac:dyDescent="0.25"/>
  <cols>
    <col min="1" max="1" width="9.109375" style="14"/>
    <col min="2" max="2" width="17.6640625" style="14" customWidth="1"/>
    <col min="3" max="3" width="16.44140625" style="14" customWidth="1"/>
    <col min="4" max="9" width="9.109375" style="14"/>
    <col min="10" max="17" width="9.109375" style="18"/>
    <col min="18" max="249" width="9.109375" style="14"/>
    <col min="250" max="250" width="12.44140625" style="14" customWidth="1"/>
    <col min="251" max="251" width="23.44140625" style="14" customWidth="1"/>
    <col min="252" max="252" width="21.33203125" style="14" customWidth="1"/>
    <col min="253" max="253" width="22.109375" style="14" customWidth="1"/>
    <col min="254" max="16384" width="9.109375" style="14"/>
  </cols>
  <sheetData>
    <row r="1" spans="1:250" ht="19.5" customHeight="1" thickTop="1" x14ac:dyDescent="0.25">
      <c r="A1" s="218"/>
      <c r="B1" s="219"/>
      <c r="C1" s="219"/>
      <c r="D1" s="219"/>
      <c r="E1" s="219"/>
      <c r="F1" s="219"/>
      <c r="G1" s="219"/>
      <c r="H1" s="220"/>
      <c r="I1" s="221"/>
      <c r="J1" s="221"/>
      <c r="K1" s="221"/>
      <c r="L1" s="221"/>
      <c r="M1" s="221"/>
      <c r="N1" s="221"/>
      <c r="O1" s="221"/>
      <c r="P1" s="221"/>
      <c r="Q1" s="221"/>
      <c r="R1" s="221"/>
      <c r="IP1" s="15"/>
    </row>
    <row r="2" spans="1:250" ht="19.5" customHeight="1" x14ac:dyDescent="0.25">
      <c r="A2" s="16"/>
      <c r="H2" s="17"/>
      <c r="T2" s="15"/>
      <c r="U2" s="15"/>
      <c r="V2" s="15"/>
      <c r="W2" s="15"/>
      <c r="X2" s="15"/>
      <c r="Y2" s="15"/>
      <c r="IP2" s="15"/>
    </row>
    <row r="3" spans="1:250" ht="19.5" customHeight="1" x14ac:dyDescent="0.25">
      <c r="A3" s="16"/>
      <c r="H3" s="17"/>
      <c r="T3" s="15" t="s">
        <v>236</v>
      </c>
      <c r="U3" s="15" t="s">
        <v>237</v>
      </c>
      <c r="V3" s="15" t="s">
        <v>238</v>
      </c>
      <c r="W3" s="15"/>
      <c r="X3" s="15"/>
      <c r="Y3" s="15"/>
      <c r="IP3" s="15"/>
    </row>
    <row r="4" spans="1:250" s="18" customFormat="1" ht="17.25" customHeight="1" x14ac:dyDescent="0.25">
      <c r="A4" s="19"/>
      <c r="H4" s="20"/>
      <c r="T4" s="21" t="s">
        <v>210</v>
      </c>
      <c r="U4" s="21">
        <v>2011</v>
      </c>
      <c r="V4" s="21" t="s">
        <v>239</v>
      </c>
      <c r="W4" s="21"/>
      <c r="X4" s="21"/>
      <c r="Y4" s="21"/>
      <c r="IP4" s="21"/>
    </row>
    <row r="5" spans="1:250" s="18" customFormat="1" ht="17.25" customHeight="1" x14ac:dyDescent="0.25">
      <c r="A5" s="19"/>
      <c r="H5" s="20"/>
      <c r="T5" s="21" t="s">
        <v>211</v>
      </c>
      <c r="U5" s="21">
        <v>2012</v>
      </c>
      <c r="V5" s="21" t="s">
        <v>240</v>
      </c>
      <c r="W5" s="21"/>
      <c r="X5" s="21"/>
      <c r="Y5" s="21"/>
      <c r="IP5" s="21"/>
    </row>
    <row r="6" spans="1:250" s="18" customFormat="1" ht="17.25" customHeight="1" x14ac:dyDescent="0.25">
      <c r="A6" s="19"/>
      <c r="H6" s="20"/>
      <c r="J6" s="213"/>
      <c r="K6" s="213"/>
      <c r="L6" s="213"/>
      <c r="M6" s="213"/>
      <c r="N6" s="213"/>
      <c r="O6" s="213"/>
      <c r="P6" s="213"/>
      <c r="Q6" s="213"/>
      <c r="T6" s="21"/>
      <c r="U6" s="21">
        <v>2013</v>
      </c>
      <c r="V6" s="21" t="s">
        <v>241</v>
      </c>
      <c r="W6" s="21"/>
      <c r="X6" s="21"/>
      <c r="Y6" s="21"/>
      <c r="IP6" s="21"/>
    </row>
    <row r="7" spans="1:250" s="18" customFormat="1" ht="17.25" customHeight="1" x14ac:dyDescent="0.25">
      <c r="A7" s="19"/>
      <c r="H7" s="20"/>
      <c r="J7" s="213"/>
      <c r="K7" s="213"/>
      <c r="L7" s="213"/>
      <c r="M7" s="213"/>
      <c r="N7" s="213"/>
      <c r="O7" s="213"/>
      <c r="P7" s="213"/>
      <c r="Q7" s="213"/>
      <c r="T7" s="21"/>
      <c r="U7" s="21">
        <v>2014</v>
      </c>
      <c r="V7" s="21" t="s">
        <v>242</v>
      </c>
      <c r="W7" s="21"/>
      <c r="X7" s="21"/>
      <c r="Y7" s="21"/>
      <c r="IP7" s="21"/>
    </row>
    <row r="8" spans="1:250" ht="19.5" customHeight="1" x14ac:dyDescent="0.25">
      <c r="A8" s="19"/>
      <c r="B8" s="18"/>
      <c r="C8" s="18"/>
      <c r="D8" s="18"/>
      <c r="E8" s="18"/>
      <c r="F8" s="18"/>
      <c r="G8" s="18"/>
      <c r="H8" s="20"/>
      <c r="I8" s="18"/>
      <c r="J8" s="213"/>
      <c r="K8" s="213"/>
      <c r="L8" s="213"/>
      <c r="M8" s="213"/>
      <c r="N8" s="213"/>
      <c r="O8" s="213"/>
      <c r="P8" s="213"/>
      <c r="Q8" s="22"/>
      <c r="R8" s="18"/>
      <c r="U8" s="21">
        <v>2015</v>
      </c>
      <c r="V8" s="15"/>
      <c r="W8" s="15"/>
      <c r="X8" s="15"/>
      <c r="Y8" s="15"/>
      <c r="IP8" s="15"/>
    </row>
    <row r="9" spans="1:250" ht="19.5" customHeight="1" x14ac:dyDescent="0.25">
      <c r="A9" s="215" t="s">
        <v>243</v>
      </c>
      <c r="B9" s="216"/>
      <c r="C9" s="216"/>
      <c r="D9" s="216"/>
      <c r="E9" s="216"/>
      <c r="F9" s="216"/>
      <c r="G9" s="216"/>
      <c r="H9" s="217"/>
      <c r="I9" s="23"/>
      <c r="J9" s="213"/>
      <c r="K9" s="213"/>
      <c r="L9" s="213"/>
      <c r="M9" s="213"/>
      <c r="N9" s="213"/>
      <c r="O9" s="213"/>
      <c r="P9" s="213"/>
      <c r="Q9" s="213"/>
      <c r="R9" s="24"/>
      <c r="U9" s="21">
        <v>2016</v>
      </c>
      <c r="V9" s="15"/>
      <c r="W9" s="15"/>
      <c r="X9" s="15"/>
      <c r="Y9" s="15"/>
      <c r="IP9" s="15"/>
    </row>
    <row r="10" spans="1:250" ht="19.5" customHeight="1" x14ac:dyDescent="0.25">
      <c r="A10" s="215"/>
      <c r="B10" s="216"/>
      <c r="C10" s="216"/>
      <c r="D10" s="216"/>
      <c r="E10" s="216"/>
      <c r="F10" s="216"/>
      <c r="G10" s="216"/>
      <c r="H10" s="217"/>
      <c r="J10" s="213"/>
      <c r="K10" s="213"/>
      <c r="L10" s="213"/>
      <c r="M10" s="213"/>
      <c r="N10" s="213"/>
      <c r="O10" s="213"/>
      <c r="P10" s="213"/>
      <c r="Q10" s="213"/>
      <c r="U10" s="21">
        <v>2017</v>
      </c>
      <c r="V10" s="15"/>
      <c r="W10" s="21"/>
      <c r="X10" s="15"/>
      <c r="Y10" s="15"/>
      <c r="IP10" s="15"/>
    </row>
    <row r="11" spans="1:250" ht="19.5" customHeight="1" x14ac:dyDescent="0.25">
      <c r="A11" s="16"/>
      <c r="H11" s="17"/>
      <c r="J11" s="213"/>
      <c r="K11" s="213"/>
      <c r="L11" s="213"/>
      <c r="M11" s="213"/>
      <c r="N11" s="213"/>
      <c r="O11" s="213"/>
      <c r="P11" s="213"/>
      <c r="Q11" s="213"/>
      <c r="U11" s="21">
        <v>2018</v>
      </c>
      <c r="V11" s="15"/>
      <c r="W11" s="21"/>
      <c r="X11" s="15"/>
      <c r="Y11" s="15"/>
      <c r="IP11" s="15"/>
    </row>
    <row r="12" spans="1:250" ht="19.5" customHeight="1" x14ac:dyDescent="0.25">
      <c r="A12" s="16"/>
      <c r="H12" s="17"/>
      <c r="J12" s="213"/>
      <c r="K12" s="213"/>
      <c r="L12" s="213"/>
      <c r="M12" s="213"/>
      <c r="N12" s="213"/>
      <c r="O12" s="213"/>
      <c r="P12" s="213"/>
      <c r="Q12" s="213"/>
      <c r="U12" s="21">
        <v>2019</v>
      </c>
      <c r="V12" s="15"/>
      <c r="W12" s="21"/>
      <c r="X12" s="15"/>
      <c r="Y12" s="15"/>
      <c r="IP12" s="15"/>
    </row>
    <row r="13" spans="1:250" ht="19.5" customHeight="1" x14ac:dyDescent="0.25">
      <c r="A13" s="16"/>
      <c r="H13" s="17"/>
      <c r="J13" s="213"/>
      <c r="K13" s="213"/>
      <c r="L13" s="213"/>
      <c r="M13" s="213"/>
      <c r="N13" s="213"/>
      <c r="O13" s="213"/>
      <c r="P13" s="213"/>
      <c r="Q13" s="213"/>
      <c r="U13" s="21">
        <v>2020</v>
      </c>
      <c r="V13" s="21"/>
      <c r="W13" s="21"/>
      <c r="X13" s="15"/>
      <c r="Y13" s="15"/>
      <c r="IP13" s="15"/>
    </row>
    <row r="14" spans="1:250" ht="19.5" customHeight="1" x14ac:dyDescent="0.25">
      <c r="A14" s="16"/>
      <c r="H14" s="17"/>
      <c r="J14" s="213"/>
      <c r="K14" s="213"/>
      <c r="L14" s="213"/>
      <c r="M14" s="213"/>
      <c r="N14" s="213"/>
      <c r="O14" s="213"/>
      <c r="P14" s="213"/>
      <c r="Q14" s="213"/>
      <c r="U14" s="21">
        <v>2021</v>
      </c>
      <c r="V14" s="21"/>
      <c r="W14" s="21"/>
      <c r="X14" s="15"/>
      <c r="Y14" s="15"/>
      <c r="IP14" s="15"/>
    </row>
    <row r="15" spans="1:250" s="18" customFormat="1" ht="19.5" customHeight="1" x14ac:dyDescent="0.25">
      <c r="A15" s="19"/>
      <c r="H15" s="20"/>
      <c r="J15" s="213"/>
      <c r="K15" s="213"/>
      <c r="L15" s="213"/>
      <c r="M15" s="213"/>
      <c r="N15" s="213"/>
      <c r="O15" s="213"/>
      <c r="P15" s="213"/>
      <c r="Q15" s="213"/>
      <c r="U15" s="21">
        <v>2022</v>
      </c>
      <c r="V15" s="21"/>
      <c r="W15" s="15"/>
      <c r="X15" s="21"/>
      <c r="Y15" s="21"/>
      <c r="IP15" s="21"/>
    </row>
    <row r="16" spans="1:250" s="18" customFormat="1" ht="19.5" customHeight="1" x14ac:dyDescent="0.25">
      <c r="A16" s="19"/>
      <c r="H16" s="20"/>
      <c r="I16" s="14"/>
      <c r="J16" s="213"/>
      <c r="K16" s="213"/>
      <c r="L16" s="213"/>
      <c r="M16" s="213"/>
      <c r="N16" s="213"/>
      <c r="O16" s="213"/>
      <c r="P16" s="213"/>
      <c r="Q16" s="213"/>
      <c r="U16" s="21">
        <v>2023</v>
      </c>
      <c r="V16" s="15"/>
      <c r="W16" s="15"/>
      <c r="X16" s="21"/>
      <c r="Y16" s="21"/>
      <c r="IP16" s="21"/>
    </row>
    <row r="17" spans="1:250" s="18" customFormat="1" ht="19.5" customHeight="1" thickBot="1" x14ac:dyDescent="0.3">
      <c r="A17" s="19"/>
      <c r="H17" s="20"/>
      <c r="I17" s="14"/>
      <c r="J17" s="214"/>
      <c r="K17" s="214"/>
      <c r="L17" s="214"/>
      <c r="M17" s="214"/>
      <c r="N17" s="214"/>
      <c r="O17" s="214"/>
      <c r="P17" s="214"/>
      <c r="Q17" s="214"/>
      <c r="U17" s="21">
        <v>2024</v>
      </c>
      <c r="V17" s="15"/>
      <c r="W17" s="15"/>
      <c r="X17" s="21"/>
      <c r="Y17" s="21"/>
      <c r="IP17" s="21"/>
    </row>
    <row r="18" spans="1:250" s="18" customFormat="1" ht="19.5" customHeight="1" thickTop="1" x14ac:dyDescent="0.25">
      <c r="A18" s="19"/>
      <c r="B18" s="25" t="s">
        <v>244</v>
      </c>
      <c r="C18" s="207" t="s">
        <v>378</v>
      </c>
      <c r="D18" s="208"/>
      <c r="E18" s="208"/>
      <c r="F18" s="208"/>
      <c r="G18" s="209"/>
      <c r="H18" s="20"/>
      <c r="I18" s="14"/>
      <c r="J18" s="206"/>
      <c r="K18" s="206"/>
      <c r="L18" s="206"/>
      <c r="M18" s="206"/>
      <c r="N18" s="206"/>
      <c r="O18" s="206"/>
      <c r="P18" s="206"/>
      <c r="Q18" s="206"/>
      <c r="U18" s="21">
        <v>2025</v>
      </c>
      <c r="V18" s="15"/>
      <c r="W18" s="15"/>
      <c r="X18" s="21"/>
      <c r="Y18" s="21"/>
      <c r="IP18" s="21"/>
    </row>
    <row r="19" spans="1:250" s="18" customFormat="1" ht="19.5" customHeight="1" x14ac:dyDescent="0.25">
      <c r="A19" s="16"/>
      <c r="B19" s="26" t="s">
        <v>245</v>
      </c>
      <c r="C19" s="210">
        <v>4058615</v>
      </c>
      <c r="D19" s="211"/>
      <c r="E19" s="211"/>
      <c r="F19" s="211"/>
      <c r="G19" s="212"/>
      <c r="H19" s="17"/>
      <c r="I19" s="14"/>
      <c r="J19" s="201"/>
      <c r="K19" s="201"/>
      <c r="L19" s="201"/>
      <c r="M19" s="201"/>
      <c r="N19" s="201"/>
      <c r="O19" s="201"/>
      <c r="P19" s="201"/>
      <c r="Q19" s="201"/>
      <c r="R19" s="14"/>
      <c r="U19" s="21">
        <v>2026</v>
      </c>
      <c r="V19" s="15"/>
      <c r="W19" s="15"/>
      <c r="X19" s="21"/>
      <c r="Y19" s="21"/>
      <c r="IP19" s="21"/>
    </row>
    <row r="20" spans="1:250" s="18" customFormat="1" ht="19.5" customHeight="1" x14ac:dyDescent="0.25">
      <c r="A20" s="16"/>
      <c r="B20" s="26" t="s">
        <v>246</v>
      </c>
      <c r="C20" s="38" t="s">
        <v>211</v>
      </c>
      <c r="D20" s="196"/>
      <c r="E20" s="196"/>
      <c r="F20" s="196"/>
      <c r="G20" s="197"/>
      <c r="H20" s="17"/>
      <c r="I20" s="14"/>
      <c r="J20" s="41"/>
      <c r="K20" s="41"/>
      <c r="L20" s="41"/>
      <c r="M20" s="41"/>
      <c r="N20" s="41"/>
      <c r="O20" s="41"/>
      <c r="P20" s="41"/>
      <c r="Q20" s="41"/>
      <c r="R20" s="14"/>
      <c r="U20" s="21">
        <v>2027</v>
      </c>
      <c r="V20" s="15"/>
      <c r="W20" s="15"/>
      <c r="X20" s="21"/>
      <c r="Y20" s="21"/>
      <c r="IP20" s="21"/>
    </row>
    <row r="21" spans="1:250" s="18" customFormat="1" ht="19.5" customHeight="1" x14ac:dyDescent="0.25">
      <c r="A21" s="16"/>
      <c r="B21" s="26" t="s">
        <v>247</v>
      </c>
      <c r="C21" s="39" t="s">
        <v>211</v>
      </c>
      <c r="D21" s="198"/>
      <c r="E21" s="198"/>
      <c r="F21" s="198"/>
      <c r="G21" s="199"/>
      <c r="H21" s="17"/>
      <c r="I21" s="14"/>
      <c r="J21" s="201"/>
      <c r="K21" s="201"/>
      <c r="L21" s="201"/>
      <c r="M21" s="201"/>
      <c r="N21" s="201"/>
      <c r="O21" s="201"/>
      <c r="P21" s="201"/>
      <c r="Q21" s="201"/>
      <c r="R21" s="14"/>
      <c r="U21" s="21">
        <v>2028</v>
      </c>
      <c r="V21" s="15"/>
      <c r="W21" s="15"/>
      <c r="X21" s="21"/>
      <c r="Y21" s="21"/>
      <c r="IP21" s="21"/>
    </row>
    <row r="22" spans="1:250" ht="19.5" customHeight="1" x14ac:dyDescent="0.25">
      <c r="A22" s="16"/>
      <c r="B22" s="26" t="s">
        <v>248</v>
      </c>
      <c r="C22" s="39" t="s">
        <v>242</v>
      </c>
      <c r="D22" s="198"/>
      <c r="E22" s="198"/>
      <c r="F22" s="198"/>
      <c r="G22" s="199"/>
      <c r="H22" s="17"/>
      <c r="J22" s="201"/>
      <c r="K22" s="201"/>
      <c r="L22" s="201"/>
      <c r="M22" s="201"/>
      <c r="N22" s="201"/>
      <c r="O22" s="201"/>
      <c r="P22" s="201"/>
      <c r="Q22" s="201"/>
      <c r="U22" s="21">
        <v>2029</v>
      </c>
      <c r="V22" s="15"/>
      <c r="W22" s="15"/>
      <c r="X22" s="21"/>
      <c r="Y22" s="21"/>
      <c r="IP22" s="15"/>
    </row>
    <row r="23" spans="1:250" ht="19.5" customHeight="1" x14ac:dyDescent="0.25">
      <c r="A23" s="16"/>
      <c r="B23" s="27" t="s">
        <v>249</v>
      </c>
      <c r="C23" s="40">
        <v>2023</v>
      </c>
      <c r="D23" s="198"/>
      <c r="E23" s="198"/>
      <c r="F23" s="198"/>
      <c r="G23" s="199"/>
      <c r="H23" s="17"/>
      <c r="J23" s="201"/>
      <c r="K23" s="201"/>
      <c r="L23" s="201"/>
      <c r="M23" s="201"/>
      <c r="N23" s="201"/>
      <c r="O23" s="201"/>
      <c r="P23" s="201"/>
      <c r="Q23" s="201"/>
      <c r="U23" s="21">
        <v>2030</v>
      </c>
      <c r="V23" s="15"/>
      <c r="W23" s="15"/>
      <c r="X23" s="15"/>
      <c r="Y23" s="15"/>
      <c r="IP23" s="15"/>
    </row>
    <row r="24" spans="1:250" ht="18" customHeight="1" thickBot="1" x14ac:dyDescent="0.3">
      <c r="A24" s="16"/>
      <c r="B24" s="192"/>
      <c r="C24" s="193"/>
      <c r="D24" s="194"/>
      <c r="E24" s="194"/>
      <c r="F24" s="194"/>
      <c r="G24" s="195"/>
      <c r="H24" s="17"/>
      <c r="J24" s="201"/>
      <c r="K24" s="201"/>
      <c r="L24" s="201"/>
      <c r="M24" s="201"/>
      <c r="N24" s="201"/>
      <c r="O24" s="201"/>
      <c r="P24" s="201"/>
      <c r="Q24" s="201"/>
      <c r="U24" s="21">
        <v>2031</v>
      </c>
      <c r="V24" s="15"/>
      <c r="W24" s="15"/>
      <c r="X24" s="15"/>
      <c r="Y24" s="15"/>
      <c r="IP24" s="15"/>
    </row>
    <row r="25" spans="1:250" ht="18" customHeight="1" thickTop="1" x14ac:dyDescent="0.25">
      <c r="A25" s="16"/>
      <c r="H25" s="17"/>
      <c r="J25" s="206"/>
      <c r="K25" s="206"/>
      <c r="L25" s="206"/>
      <c r="M25" s="206"/>
      <c r="N25" s="206"/>
      <c r="O25" s="206"/>
      <c r="P25" s="206"/>
      <c r="Q25" s="206"/>
      <c r="U25" s="21">
        <v>2032</v>
      </c>
      <c r="V25" s="15"/>
      <c r="W25" s="15"/>
      <c r="X25" s="15"/>
      <c r="Y25" s="15"/>
      <c r="IP25" s="15"/>
    </row>
    <row r="26" spans="1:250" ht="18" customHeight="1" x14ac:dyDescent="0.25">
      <c r="A26" s="16"/>
      <c r="H26" s="17"/>
      <c r="J26" s="201"/>
      <c r="K26" s="201"/>
      <c r="L26" s="201"/>
      <c r="M26" s="201"/>
      <c r="N26" s="201"/>
      <c r="O26" s="201"/>
      <c r="P26" s="201"/>
      <c r="Q26" s="201"/>
      <c r="U26" s="21">
        <v>2033</v>
      </c>
      <c r="V26" s="15"/>
      <c r="W26" s="15"/>
      <c r="X26" s="15"/>
      <c r="Y26" s="15"/>
      <c r="IP26" s="15"/>
    </row>
    <row r="27" spans="1:250" ht="18" customHeight="1" x14ac:dyDescent="0.25">
      <c r="A27" s="16"/>
      <c r="B27" s="28" t="s">
        <v>250</v>
      </c>
      <c r="C27" s="18"/>
      <c r="D27" s="18"/>
      <c r="E27" s="18"/>
      <c r="F27" s="18"/>
      <c r="G27" s="18"/>
      <c r="H27" s="17"/>
      <c r="J27" s="201"/>
      <c r="K27" s="201"/>
      <c r="L27" s="201"/>
      <c r="M27" s="201"/>
      <c r="N27" s="201"/>
      <c r="O27" s="201"/>
      <c r="P27" s="201"/>
      <c r="Q27" s="201"/>
      <c r="U27" s="21">
        <v>2034</v>
      </c>
      <c r="V27" s="15"/>
      <c r="W27" s="15"/>
      <c r="X27" s="15"/>
      <c r="Y27" s="15"/>
      <c r="IP27" s="15"/>
    </row>
    <row r="28" spans="1:250" ht="18" customHeight="1" x14ac:dyDescent="0.25">
      <c r="A28" s="16"/>
      <c r="B28" s="202"/>
      <c r="C28" s="202"/>
      <c r="D28" s="202"/>
      <c r="E28" s="202"/>
      <c r="F28" s="202"/>
      <c r="G28" s="202"/>
      <c r="H28" s="203"/>
      <c r="J28" s="201"/>
      <c r="K28" s="201"/>
      <c r="L28" s="201"/>
      <c r="M28" s="201"/>
      <c r="N28" s="201"/>
      <c r="O28" s="201"/>
      <c r="P28" s="201"/>
      <c r="Q28" s="201"/>
      <c r="U28" s="21">
        <v>2035</v>
      </c>
      <c r="V28" s="15"/>
      <c r="W28" s="15"/>
      <c r="X28" s="15"/>
      <c r="Y28" s="15"/>
      <c r="IP28" s="15"/>
    </row>
    <row r="29" spans="1:250" ht="18.75" customHeight="1" x14ac:dyDescent="0.25">
      <c r="A29" s="16"/>
      <c r="B29" s="204" t="s">
        <v>254</v>
      </c>
      <c r="C29" s="204"/>
      <c r="D29" s="204"/>
      <c r="E29" s="204"/>
      <c r="F29" s="204"/>
      <c r="G29" s="204"/>
      <c r="H29" s="205"/>
      <c r="J29" s="201"/>
      <c r="K29" s="201"/>
      <c r="L29" s="201"/>
      <c r="M29" s="201"/>
      <c r="N29" s="201"/>
      <c r="O29" s="201"/>
      <c r="P29" s="201"/>
      <c r="Q29" s="201"/>
      <c r="U29" s="21">
        <v>2036</v>
      </c>
      <c r="V29" s="15"/>
      <c r="W29" s="15"/>
      <c r="X29" s="15"/>
      <c r="Y29" s="15"/>
      <c r="IP29" s="15"/>
    </row>
    <row r="30" spans="1:250" ht="18" customHeight="1" x14ac:dyDescent="0.25">
      <c r="A30" s="16"/>
      <c r="B30" s="204" t="s">
        <v>251</v>
      </c>
      <c r="C30" s="204"/>
      <c r="D30" s="204"/>
      <c r="E30" s="204"/>
      <c r="F30" s="204"/>
      <c r="G30" s="204"/>
      <c r="H30" s="205"/>
      <c r="J30" s="200"/>
      <c r="K30" s="200"/>
      <c r="L30" s="200"/>
      <c r="M30" s="200"/>
      <c r="N30" s="200"/>
      <c r="O30" s="200"/>
      <c r="P30" s="200"/>
      <c r="Q30" s="200"/>
      <c r="U30" s="21">
        <v>2037</v>
      </c>
      <c r="V30" s="15"/>
      <c r="W30" s="15"/>
      <c r="X30" s="15"/>
      <c r="Y30" s="15"/>
      <c r="IP30" s="15"/>
    </row>
    <row r="31" spans="1:250" ht="18" customHeight="1" x14ac:dyDescent="0.25">
      <c r="A31" s="16"/>
      <c r="B31" s="204" t="s">
        <v>255</v>
      </c>
      <c r="C31" s="204"/>
      <c r="D31" s="204"/>
      <c r="E31" s="204"/>
      <c r="F31" s="204"/>
      <c r="G31" s="204"/>
      <c r="H31" s="205"/>
      <c r="J31" s="200"/>
      <c r="K31" s="200"/>
      <c r="L31" s="200"/>
      <c r="M31" s="200"/>
      <c r="N31" s="200"/>
      <c r="O31" s="200"/>
      <c r="P31" s="200"/>
      <c r="Q31" s="200"/>
      <c r="U31" s="21">
        <v>2038</v>
      </c>
      <c r="V31" s="15"/>
      <c r="W31" s="15"/>
      <c r="X31" s="15"/>
      <c r="Y31" s="15"/>
      <c r="IP31" s="15"/>
    </row>
    <row r="32" spans="1:250" ht="18" customHeight="1" x14ac:dyDescent="0.25">
      <c r="A32" s="16"/>
      <c r="B32" s="204" t="s">
        <v>256</v>
      </c>
      <c r="C32" s="204"/>
      <c r="D32" s="204"/>
      <c r="E32" s="204"/>
      <c r="F32" s="204"/>
      <c r="G32" s="204"/>
      <c r="H32" s="205"/>
      <c r="U32" s="21">
        <v>2039</v>
      </c>
      <c r="V32" s="15"/>
      <c r="W32" s="15"/>
      <c r="X32" s="15"/>
      <c r="Y32" s="15"/>
      <c r="IP32" s="15"/>
    </row>
    <row r="33" spans="1:250" ht="18" customHeight="1" thickBot="1" x14ac:dyDescent="0.3">
      <c r="A33" s="29"/>
      <c r="B33" s="30"/>
      <c r="C33" s="30"/>
      <c r="D33" s="30"/>
      <c r="E33" s="30"/>
      <c r="F33" s="30"/>
      <c r="G33" s="30"/>
      <c r="H33" s="31"/>
      <c r="J33" s="200"/>
      <c r="K33" s="200"/>
      <c r="L33" s="200"/>
      <c r="M33" s="200"/>
      <c r="N33" s="200"/>
      <c r="O33" s="200"/>
      <c r="P33" s="200"/>
      <c r="Q33" s="200"/>
      <c r="U33" s="21">
        <v>2040</v>
      </c>
      <c r="V33" s="15"/>
      <c r="W33" s="15"/>
      <c r="X33" s="15"/>
      <c r="Y33" s="15"/>
      <c r="IP33" s="15"/>
    </row>
    <row r="34" spans="1:250" ht="18" customHeight="1" thickTop="1" x14ac:dyDescent="0.25">
      <c r="J34" s="200"/>
      <c r="K34" s="200"/>
      <c r="L34" s="200"/>
      <c r="M34" s="200"/>
      <c r="N34" s="200"/>
      <c r="O34" s="200"/>
      <c r="P34" s="200"/>
      <c r="Q34" s="200"/>
      <c r="U34" s="21">
        <v>2041</v>
      </c>
      <c r="V34" s="15"/>
      <c r="W34" s="15"/>
      <c r="X34" s="15"/>
      <c r="Y34" s="15"/>
      <c r="IP34" s="15"/>
    </row>
    <row r="35" spans="1:250" ht="18" customHeight="1" x14ac:dyDescent="0.25">
      <c r="J35" s="200"/>
      <c r="K35" s="200"/>
      <c r="L35" s="200"/>
      <c r="M35" s="200"/>
      <c r="N35" s="200"/>
      <c r="O35" s="200"/>
      <c r="P35" s="200"/>
      <c r="Q35" s="200"/>
      <c r="U35" s="21">
        <v>2042</v>
      </c>
      <c r="V35" s="15"/>
      <c r="W35" s="15"/>
      <c r="X35" s="15"/>
      <c r="Y35" s="15"/>
      <c r="IP35" s="15"/>
    </row>
    <row r="36" spans="1:250" ht="18" customHeight="1" x14ac:dyDescent="0.25">
      <c r="J36" s="200"/>
      <c r="K36" s="200"/>
      <c r="L36" s="200"/>
      <c r="M36" s="200"/>
      <c r="N36" s="200"/>
      <c r="O36" s="200"/>
      <c r="P36" s="200"/>
      <c r="Q36" s="200"/>
      <c r="U36" s="21">
        <v>2043</v>
      </c>
      <c r="V36" s="15"/>
      <c r="W36" s="15"/>
      <c r="X36" s="15"/>
      <c r="Y36" s="15"/>
      <c r="IP36" s="15"/>
    </row>
    <row r="37" spans="1:250" ht="21" customHeight="1" x14ac:dyDescent="0.25">
      <c r="J37" s="200"/>
      <c r="K37" s="200"/>
      <c r="L37" s="200"/>
      <c r="M37" s="200"/>
      <c r="N37" s="200"/>
      <c r="O37" s="200"/>
      <c r="P37" s="200"/>
      <c r="Q37" s="200"/>
      <c r="U37" s="21">
        <v>2044</v>
      </c>
      <c r="V37" s="15"/>
      <c r="W37" s="15"/>
      <c r="X37" s="15"/>
      <c r="Y37" s="15"/>
      <c r="IP37" s="15"/>
    </row>
    <row r="38" spans="1:250" ht="18" customHeight="1" x14ac:dyDescent="0.25">
      <c r="J38" s="200"/>
      <c r="K38" s="200"/>
      <c r="L38" s="200"/>
      <c r="M38" s="200"/>
      <c r="N38" s="200"/>
      <c r="O38" s="200"/>
      <c r="P38" s="200"/>
      <c r="Q38" s="200"/>
      <c r="U38" s="21">
        <v>2045</v>
      </c>
      <c r="V38" s="15"/>
      <c r="W38" s="15"/>
      <c r="X38" s="15"/>
      <c r="Y38" s="15"/>
      <c r="IP38" s="15"/>
    </row>
    <row r="39" spans="1:250" ht="18" customHeight="1" x14ac:dyDescent="0.25">
      <c r="J39" s="200"/>
      <c r="K39" s="200"/>
      <c r="L39" s="200"/>
      <c r="M39" s="200"/>
      <c r="N39" s="200"/>
      <c r="O39" s="200"/>
      <c r="P39" s="200"/>
      <c r="Q39" s="200"/>
      <c r="U39" s="21">
        <v>2046</v>
      </c>
      <c r="V39" s="15"/>
      <c r="W39" s="15"/>
      <c r="X39" s="15"/>
      <c r="Y39" s="15"/>
      <c r="IP39" s="15"/>
    </row>
    <row r="40" spans="1:250" ht="18" customHeight="1" x14ac:dyDescent="0.25">
      <c r="J40" s="200"/>
      <c r="K40" s="200"/>
      <c r="L40" s="200"/>
      <c r="M40" s="200"/>
      <c r="N40" s="200"/>
      <c r="O40" s="200"/>
      <c r="P40" s="200"/>
      <c r="Q40" s="200"/>
      <c r="U40" s="21">
        <v>2047</v>
      </c>
      <c r="V40" s="15"/>
      <c r="W40" s="15"/>
      <c r="X40" s="15"/>
      <c r="Y40" s="15"/>
      <c r="IP40" s="15"/>
    </row>
    <row r="41" spans="1:250" ht="18" customHeight="1" x14ac:dyDescent="0.25">
      <c r="J41" s="22"/>
      <c r="K41" s="22"/>
      <c r="L41" s="22"/>
      <c r="M41" s="22"/>
      <c r="N41" s="22"/>
      <c r="O41" s="22"/>
      <c r="P41" s="22"/>
      <c r="Q41" s="22"/>
      <c r="U41" s="21">
        <v>2048</v>
      </c>
      <c r="V41" s="15"/>
      <c r="W41" s="15"/>
      <c r="X41" s="15"/>
      <c r="Y41" s="15"/>
      <c r="IP41" s="15"/>
    </row>
    <row r="42" spans="1:250" x14ac:dyDescent="0.25">
      <c r="J42" s="22"/>
      <c r="K42" s="22"/>
      <c r="L42" s="22"/>
      <c r="M42" s="22"/>
      <c r="N42" s="22"/>
      <c r="O42" s="22"/>
      <c r="P42" s="22"/>
      <c r="Q42" s="22"/>
      <c r="U42" s="21">
        <v>2049</v>
      </c>
      <c r="V42" s="15"/>
      <c r="W42" s="15"/>
      <c r="X42" s="15"/>
      <c r="Y42" s="15"/>
      <c r="IP42" s="15"/>
    </row>
    <row r="43" spans="1:250" x14ac:dyDescent="0.25">
      <c r="J43" s="22"/>
      <c r="K43" s="22"/>
      <c r="L43" s="22"/>
      <c r="M43" s="22"/>
      <c r="N43" s="22"/>
      <c r="O43" s="22"/>
      <c r="P43" s="22"/>
      <c r="Q43" s="22"/>
      <c r="U43" s="21">
        <v>2050</v>
      </c>
      <c r="V43" s="15"/>
      <c r="W43" s="15"/>
      <c r="X43" s="15"/>
      <c r="Y43" s="15"/>
      <c r="IP43" s="15"/>
    </row>
    <row r="44" spans="1:250" x14ac:dyDescent="0.25">
      <c r="J44" s="22"/>
      <c r="K44" s="22"/>
      <c r="L44" s="22"/>
      <c r="M44" s="22"/>
      <c r="N44" s="22"/>
      <c r="O44" s="22"/>
      <c r="P44" s="22"/>
      <c r="Q44" s="22"/>
      <c r="U44" s="21">
        <v>2051</v>
      </c>
      <c r="V44" s="15"/>
      <c r="W44" s="15"/>
      <c r="X44" s="15"/>
      <c r="Y44" s="15"/>
      <c r="IP44" s="15"/>
    </row>
    <row r="45" spans="1:250" x14ac:dyDescent="0.25">
      <c r="J45" s="22"/>
      <c r="K45" s="22"/>
      <c r="L45" s="22"/>
      <c r="M45" s="22"/>
      <c r="N45" s="22"/>
      <c r="O45" s="22"/>
      <c r="P45" s="22"/>
      <c r="Q45" s="22"/>
      <c r="U45" s="21">
        <v>2052</v>
      </c>
      <c r="V45" s="15"/>
      <c r="W45" s="15"/>
      <c r="X45" s="15"/>
      <c r="Y45" s="15"/>
      <c r="IP45" s="15"/>
    </row>
    <row r="46" spans="1:250" x14ac:dyDescent="0.25">
      <c r="J46" s="22"/>
      <c r="K46" s="22"/>
      <c r="L46" s="22"/>
      <c r="M46" s="22"/>
      <c r="N46" s="22"/>
      <c r="O46" s="22"/>
      <c r="P46" s="22"/>
      <c r="Q46" s="22"/>
      <c r="U46" s="21">
        <v>2053</v>
      </c>
      <c r="V46" s="15"/>
      <c r="W46" s="15"/>
      <c r="X46" s="15"/>
      <c r="Y46" s="15"/>
      <c r="IP46" s="15"/>
    </row>
    <row r="47" spans="1:250" x14ac:dyDescent="0.25">
      <c r="J47" s="22"/>
      <c r="K47" s="22"/>
      <c r="L47" s="22"/>
      <c r="M47" s="22"/>
      <c r="N47" s="22"/>
      <c r="O47" s="22"/>
      <c r="P47" s="22"/>
      <c r="Q47" s="22"/>
      <c r="U47" s="21">
        <v>2054</v>
      </c>
      <c r="V47" s="15"/>
      <c r="W47" s="15"/>
      <c r="X47" s="15"/>
      <c r="Y47" s="15"/>
      <c r="IP47" s="15"/>
    </row>
    <row r="48" spans="1:250" x14ac:dyDescent="0.25">
      <c r="J48" s="22"/>
      <c r="K48" s="22"/>
      <c r="L48" s="22"/>
      <c r="M48" s="22"/>
      <c r="N48" s="22"/>
      <c r="O48" s="22"/>
      <c r="P48" s="22"/>
      <c r="Q48" s="22"/>
      <c r="U48" s="21">
        <v>2055</v>
      </c>
      <c r="V48" s="15"/>
      <c r="W48" s="15"/>
      <c r="X48" s="15"/>
      <c r="Y48" s="15"/>
      <c r="IP48" s="15"/>
    </row>
    <row r="49" spans="21:250" x14ac:dyDescent="0.25">
      <c r="U49" s="21">
        <v>2056</v>
      </c>
      <c r="V49" s="15"/>
      <c r="W49" s="15"/>
      <c r="X49" s="15"/>
      <c r="Y49" s="15"/>
      <c r="IP49" s="15"/>
    </row>
    <row r="50" spans="21:250" x14ac:dyDescent="0.25">
      <c r="U50" s="21">
        <v>2057</v>
      </c>
      <c r="V50" s="15"/>
      <c r="W50" s="15"/>
      <c r="X50" s="15"/>
      <c r="Y50" s="15"/>
      <c r="IP50" s="15"/>
    </row>
    <row r="51" spans="21:250" x14ac:dyDescent="0.25">
      <c r="U51" s="21">
        <v>2058</v>
      </c>
      <c r="V51" s="15"/>
      <c r="W51" s="15"/>
      <c r="X51" s="15"/>
      <c r="Y51" s="15"/>
      <c r="IP51" s="15"/>
    </row>
    <row r="52" spans="21:250" x14ac:dyDescent="0.25">
      <c r="U52" s="21">
        <v>2059</v>
      </c>
      <c r="V52" s="15"/>
      <c r="W52" s="15"/>
      <c r="X52" s="15"/>
      <c r="Y52" s="15"/>
      <c r="IP52" s="15"/>
    </row>
    <row r="53" spans="21:250" x14ac:dyDescent="0.25">
      <c r="U53" s="21">
        <v>2060</v>
      </c>
      <c r="V53" s="15"/>
      <c r="W53" s="15"/>
      <c r="X53" s="15"/>
      <c r="Y53" s="15"/>
      <c r="IP53" s="15"/>
    </row>
    <row r="54" spans="21:250" x14ac:dyDescent="0.25">
      <c r="U54" s="21">
        <v>2061</v>
      </c>
      <c r="V54" s="15"/>
      <c r="W54" s="15"/>
      <c r="X54" s="15"/>
      <c r="Y54" s="15"/>
      <c r="IP54" s="15"/>
    </row>
    <row r="55" spans="21:250" x14ac:dyDescent="0.25">
      <c r="U55" s="21">
        <v>2062</v>
      </c>
      <c r="V55" s="15"/>
      <c r="W55" s="15"/>
      <c r="X55" s="15"/>
      <c r="Y55" s="15"/>
      <c r="IP55" s="15"/>
    </row>
    <row r="56" spans="21:250" x14ac:dyDescent="0.25">
      <c r="U56" s="21">
        <v>2063</v>
      </c>
      <c r="V56" s="15"/>
      <c r="W56" s="15"/>
      <c r="X56" s="15"/>
      <c r="Y56" s="15"/>
      <c r="IP56" s="15"/>
    </row>
    <row r="57" spans="21:250" x14ac:dyDescent="0.25">
      <c r="U57" s="21">
        <v>2064</v>
      </c>
      <c r="V57" s="15"/>
      <c r="W57" s="15"/>
      <c r="X57" s="15"/>
      <c r="Y57" s="15"/>
      <c r="IP57" s="15"/>
    </row>
    <row r="58" spans="21:250" x14ac:dyDescent="0.25">
      <c r="U58" s="21">
        <v>2065</v>
      </c>
      <c r="V58" s="15"/>
      <c r="W58" s="15"/>
      <c r="X58" s="15"/>
      <c r="Y58" s="15"/>
      <c r="IP58" s="15"/>
    </row>
    <row r="59" spans="21:250" x14ac:dyDescent="0.25">
      <c r="U59" s="21">
        <v>2066</v>
      </c>
      <c r="V59" s="15"/>
      <c r="W59" s="15"/>
      <c r="X59" s="15"/>
      <c r="Y59" s="15"/>
      <c r="IP59" s="15"/>
    </row>
    <row r="60" spans="21:250" x14ac:dyDescent="0.25">
      <c r="U60" s="21">
        <v>2067</v>
      </c>
      <c r="V60" s="15"/>
      <c r="W60" s="15"/>
      <c r="X60" s="15"/>
      <c r="Y60" s="15"/>
      <c r="IP60" s="15"/>
    </row>
    <row r="61" spans="21:250" x14ac:dyDescent="0.25">
      <c r="U61" s="21">
        <v>2068</v>
      </c>
      <c r="V61" s="15"/>
      <c r="W61" s="15"/>
      <c r="X61" s="15"/>
      <c r="Y61" s="15"/>
      <c r="IP61" s="15"/>
    </row>
    <row r="62" spans="21:250" x14ac:dyDescent="0.25">
      <c r="U62" s="21">
        <v>2069</v>
      </c>
      <c r="V62" s="15"/>
      <c r="W62" s="15"/>
      <c r="X62" s="15"/>
      <c r="Y62" s="15"/>
      <c r="IP62" s="15"/>
    </row>
    <row r="63" spans="21:250" x14ac:dyDescent="0.25">
      <c r="U63" s="21">
        <v>2070</v>
      </c>
      <c r="V63" s="15"/>
      <c r="W63" s="15"/>
      <c r="X63" s="15"/>
      <c r="Y63" s="15"/>
      <c r="IP63" s="15"/>
    </row>
    <row r="64" spans="21:250" x14ac:dyDescent="0.25">
      <c r="U64" s="21">
        <v>2071</v>
      </c>
      <c r="V64" s="15"/>
      <c r="W64" s="15"/>
      <c r="X64" s="15"/>
      <c r="Y64" s="15"/>
      <c r="IP64" s="15"/>
    </row>
    <row r="65" spans="21:250" x14ac:dyDescent="0.25">
      <c r="U65" s="21">
        <v>2072</v>
      </c>
      <c r="V65" s="15"/>
      <c r="W65" s="15"/>
      <c r="X65" s="15"/>
      <c r="Y65" s="15"/>
      <c r="IP65" s="15"/>
    </row>
    <row r="66" spans="21:250" x14ac:dyDescent="0.25">
      <c r="U66" s="21">
        <v>2073</v>
      </c>
      <c r="V66" s="15"/>
      <c r="W66" s="15"/>
      <c r="X66" s="15"/>
      <c r="Y66" s="15"/>
      <c r="IP66" s="15"/>
    </row>
    <row r="67" spans="21:250" x14ac:dyDescent="0.25">
      <c r="U67" s="21">
        <v>2074</v>
      </c>
      <c r="V67" s="15"/>
      <c r="W67" s="15"/>
      <c r="X67" s="15"/>
      <c r="Y67" s="15"/>
      <c r="IP67" s="15"/>
    </row>
    <row r="68" spans="21:250" x14ac:dyDescent="0.25">
      <c r="U68" s="21">
        <v>2075</v>
      </c>
      <c r="V68" s="15"/>
      <c r="W68" s="15"/>
      <c r="X68" s="15"/>
      <c r="Y68" s="15"/>
      <c r="IP68" s="15"/>
    </row>
    <row r="69" spans="21:250" x14ac:dyDescent="0.25">
      <c r="U69" s="21">
        <v>2076</v>
      </c>
      <c r="V69" s="15"/>
      <c r="W69" s="15"/>
      <c r="X69" s="15"/>
      <c r="Y69" s="15"/>
      <c r="IP69" s="15"/>
    </row>
    <row r="70" spans="21:250" x14ac:dyDescent="0.25">
      <c r="U70" s="21">
        <v>2077</v>
      </c>
      <c r="V70" s="15"/>
      <c r="W70" s="15"/>
      <c r="X70" s="15"/>
      <c r="Y70" s="15"/>
      <c r="IP70" s="15"/>
    </row>
    <row r="71" spans="21:250" x14ac:dyDescent="0.25">
      <c r="U71" s="21">
        <v>2078</v>
      </c>
      <c r="V71" s="15"/>
      <c r="W71" s="15"/>
      <c r="X71" s="15"/>
      <c r="Y71" s="15"/>
      <c r="IP71" s="15"/>
    </row>
    <row r="72" spans="21:250" x14ac:dyDescent="0.25">
      <c r="U72" s="21">
        <v>2079</v>
      </c>
      <c r="V72" s="15"/>
      <c r="W72" s="15"/>
      <c r="X72" s="15"/>
      <c r="Y72" s="15"/>
      <c r="IP72" s="15"/>
    </row>
    <row r="73" spans="21:250" x14ac:dyDescent="0.25">
      <c r="U73" s="21">
        <v>2080</v>
      </c>
      <c r="V73" s="15"/>
      <c r="W73" s="15"/>
      <c r="X73" s="15"/>
      <c r="Y73" s="15"/>
      <c r="IP73" s="15"/>
    </row>
    <row r="74" spans="21:250" x14ac:dyDescent="0.25">
      <c r="U74" s="21">
        <v>2081</v>
      </c>
      <c r="V74" s="15"/>
      <c r="W74" s="15"/>
      <c r="X74" s="15"/>
      <c r="Y74" s="15"/>
      <c r="IP74" s="15"/>
    </row>
    <row r="75" spans="21:250" x14ac:dyDescent="0.25">
      <c r="U75" s="21">
        <v>2082</v>
      </c>
      <c r="V75" s="15"/>
      <c r="W75" s="15"/>
      <c r="X75" s="15"/>
      <c r="Y75" s="15"/>
      <c r="IP75" s="15"/>
    </row>
    <row r="76" spans="21:250" x14ac:dyDescent="0.25">
      <c r="U76" s="21">
        <v>2083</v>
      </c>
      <c r="V76" s="15"/>
      <c r="W76" s="15"/>
      <c r="X76" s="15"/>
      <c r="Y76" s="15"/>
      <c r="IP76" s="15"/>
    </row>
    <row r="77" spans="21:250" x14ac:dyDescent="0.25">
      <c r="U77" s="21">
        <v>2084</v>
      </c>
      <c r="V77" s="15"/>
      <c r="W77" s="15"/>
      <c r="X77" s="15"/>
      <c r="Y77" s="15"/>
      <c r="IP77" s="15"/>
    </row>
    <row r="78" spans="21:250" x14ac:dyDescent="0.25">
      <c r="U78" s="21">
        <v>2085</v>
      </c>
      <c r="V78" s="15"/>
      <c r="W78" s="15"/>
      <c r="X78" s="15"/>
      <c r="Y78" s="15"/>
      <c r="IP78" s="15"/>
    </row>
    <row r="79" spans="21:250" x14ac:dyDescent="0.25">
      <c r="U79" s="21">
        <v>2086</v>
      </c>
      <c r="V79" s="15"/>
      <c r="W79" s="15"/>
      <c r="X79" s="15"/>
      <c r="Y79" s="15"/>
      <c r="IP79" s="15"/>
    </row>
    <row r="80" spans="21:250" x14ac:dyDescent="0.25">
      <c r="U80" s="21">
        <v>2087</v>
      </c>
      <c r="V80" s="15"/>
      <c r="W80" s="15"/>
      <c r="X80" s="15"/>
      <c r="Y80" s="15"/>
      <c r="IP80" s="15"/>
    </row>
    <row r="81" spans="21:250" x14ac:dyDescent="0.25">
      <c r="U81" s="21">
        <v>2088</v>
      </c>
      <c r="V81" s="15"/>
      <c r="W81" s="15"/>
      <c r="X81" s="15"/>
      <c r="Y81" s="15"/>
      <c r="IP81" s="15"/>
    </row>
    <row r="82" spans="21:250" x14ac:dyDescent="0.25">
      <c r="U82" s="21">
        <v>2089</v>
      </c>
      <c r="V82" s="15"/>
      <c r="W82" s="15"/>
      <c r="X82" s="15"/>
      <c r="Y82" s="15"/>
      <c r="IP82" s="15"/>
    </row>
    <row r="83" spans="21:250" x14ac:dyDescent="0.25">
      <c r="U83" s="21">
        <v>2090</v>
      </c>
      <c r="V83" s="15"/>
      <c r="W83" s="15"/>
      <c r="X83" s="15"/>
      <c r="Y83" s="15"/>
      <c r="IP83" s="15"/>
    </row>
    <row r="84" spans="21:250" x14ac:dyDescent="0.25">
      <c r="U84" s="21">
        <v>2091</v>
      </c>
      <c r="V84" s="15"/>
      <c r="W84" s="15"/>
      <c r="X84" s="15"/>
      <c r="Y84" s="15"/>
      <c r="IP84" s="15"/>
    </row>
    <row r="85" spans="21:250" x14ac:dyDescent="0.25">
      <c r="U85" s="21">
        <v>2092</v>
      </c>
      <c r="V85" s="15"/>
      <c r="W85" s="15"/>
      <c r="X85" s="15"/>
      <c r="Y85" s="15"/>
      <c r="IP85" s="15"/>
    </row>
    <row r="86" spans="21:250" x14ac:dyDescent="0.25">
      <c r="U86" s="21">
        <v>2093</v>
      </c>
      <c r="V86" s="15"/>
      <c r="W86" s="15"/>
      <c r="X86" s="15"/>
      <c r="Y86" s="15"/>
      <c r="IP86" s="15"/>
    </row>
    <row r="87" spans="21:250" x14ac:dyDescent="0.25">
      <c r="U87" s="21">
        <v>2094</v>
      </c>
      <c r="V87" s="15"/>
      <c r="W87" s="15"/>
      <c r="X87" s="15"/>
      <c r="Y87" s="15"/>
    </row>
    <row r="88" spans="21:250" x14ac:dyDescent="0.25">
      <c r="U88" s="21">
        <v>2095</v>
      </c>
    </row>
    <row r="89" spans="21:250" x14ac:dyDescent="0.25">
      <c r="U89" s="21">
        <v>2096</v>
      </c>
    </row>
    <row r="90" spans="21:250" x14ac:dyDescent="0.25">
      <c r="U90" s="21">
        <v>2097</v>
      </c>
    </row>
    <row r="91" spans="21:250" x14ac:dyDescent="0.25">
      <c r="U91" s="21">
        <v>2098</v>
      </c>
    </row>
    <row r="92" spans="21:250" x14ac:dyDescent="0.25">
      <c r="U92" s="21">
        <v>2099</v>
      </c>
    </row>
    <row r="93" spans="21:250" x14ac:dyDescent="0.25">
      <c r="U93" s="21">
        <v>2100</v>
      </c>
    </row>
  </sheetData>
  <sheetProtection algorithmName="SHA-512" hashValue="3vr8vAGzILY5QCi1nBrnVARgAjDf11V0tbyK5DBChoJTlkApjPA3eX9NPwXokbrCa6BBWH5pafD/Xh1wEFtJZw==" saltValue="/mDgDiKG9UoUVGM+Tnx/QA==" spinCount="100000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функциј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zoomScale="120" workbookViewId="0">
      <selection activeCell="C32" sqref="C32"/>
    </sheetView>
  </sheetViews>
  <sheetFormatPr defaultColWidth="9.109375" defaultRowHeight="13.2" x14ac:dyDescent="0.25"/>
  <cols>
    <col min="1" max="1" width="65.5546875" style="43" customWidth="1"/>
    <col min="2" max="3" width="17.44140625" style="43" customWidth="1"/>
    <col min="4" max="4" width="10.33203125" style="43" customWidth="1"/>
    <col min="5" max="16384" width="9.109375" style="43"/>
  </cols>
  <sheetData>
    <row r="1" spans="1:6" x14ac:dyDescent="0.25">
      <c r="A1" s="42" t="s">
        <v>244</v>
      </c>
      <c r="B1" s="223" t="str">
        <f>'ФИ-Почетна'!$C$18</f>
        <v>МЕРМЕРЕН КОМБИНАТ АД ПРИЛЕП</v>
      </c>
      <c r="C1" s="223"/>
      <c r="D1" s="223"/>
    </row>
    <row r="2" spans="1:6" x14ac:dyDescent="0.25">
      <c r="A2" s="42" t="s">
        <v>252</v>
      </c>
      <c r="B2" s="44" t="str">
        <f>'ФИ-Почетна'!$C$22</f>
        <v>01.01 - 31.12</v>
      </c>
      <c r="C2" s="45"/>
      <c r="D2" s="46"/>
    </row>
    <row r="3" spans="1:6" x14ac:dyDescent="0.25">
      <c r="A3" s="42" t="s">
        <v>249</v>
      </c>
      <c r="B3" s="44">
        <f>'ФИ-Почетна'!$C$23</f>
        <v>2023</v>
      </c>
      <c r="C3" s="45"/>
      <c r="D3" s="46"/>
    </row>
    <row r="4" spans="1:6" x14ac:dyDescent="0.25">
      <c r="A4" s="45" t="s">
        <v>253</v>
      </c>
      <c r="B4" s="47" t="str">
        <f>'ФИ-Почетна'!$C$20</f>
        <v>не</v>
      </c>
      <c r="C4" s="48"/>
      <c r="D4" s="48"/>
    </row>
    <row r="5" spans="1:6" x14ac:dyDescent="0.25">
      <c r="A5" s="45"/>
      <c r="B5" s="47"/>
      <c r="C5" s="48"/>
      <c r="D5" s="48"/>
    </row>
    <row r="6" spans="1:6" ht="22.5" customHeight="1" x14ac:dyDescent="0.25">
      <c r="A6" s="225" t="s">
        <v>375</v>
      </c>
      <c r="B6" s="225"/>
      <c r="C6" s="225"/>
      <c r="D6" s="225"/>
    </row>
    <row r="7" spans="1:6" ht="15" customHeight="1" x14ac:dyDescent="0.25">
      <c r="A7" s="224" t="s">
        <v>376</v>
      </c>
      <c r="B7" s="224"/>
      <c r="C7" s="224"/>
      <c r="D7" s="224"/>
    </row>
    <row r="8" spans="1:6" ht="12.75" customHeight="1" thickBot="1" x14ac:dyDescent="0.3">
      <c r="A8" s="48"/>
      <c r="B8" s="222" t="s">
        <v>24</v>
      </c>
      <c r="C8" s="222"/>
      <c r="D8" s="222"/>
    </row>
    <row r="9" spans="1:6" s="51" customFormat="1" ht="33" customHeight="1" thickTop="1" thickBot="1" x14ac:dyDescent="0.3">
      <c r="A9" s="49" t="s">
        <v>22</v>
      </c>
      <c r="B9" s="50" t="s">
        <v>20</v>
      </c>
      <c r="C9" s="50" t="s">
        <v>36</v>
      </c>
      <c r="D9" s="50" t="s">
        <v>21</v>
      </c>
      <c r="F9" s="52"/>
    </row>
    <row r="10" spans="1:6" ht="14.4" thickTop="1" thickBot="1" x14ac:dyDescent="0.3">
      <c r="A10" s="53" t="s">
        <v>273</v>
      </c>
      <c r="B10" s="54"/>
      <c r="C10" s="54"/>
      <c r="D10" s="54"/>
      <c r="F10" s="52"/>
    </row>
    <row r="11" spans="1:6" ht="14.4" thickTop="1" thickBot="1" x14ac:dyDescent="0.3">
      <c r="A11" s="55" t="s">
        <v>274</v>
      </c>
      <c r="B11" s="33">
        <f>B12+B13+B18+B19+B25+B26</f>
        <v>954289</v>
      </c>
      <c r="C11" s="33">
        <f>C12+C13+C18+C19+C25+C26</f>
        <v>960930</v>
      </c>
      <c r="D11" s="33">
        <f t="shared" ref="D11:D35" si="0">IF(B11&lt;=0,0,C11/B11*100)</f>
        <v>100.69591077755271</v>
      </c>
      <c r="F11" s="52"/>
    </row>
    <row r="12" spans="1:6" ht="14.4" thickTop="1" thickBot="1" x14ac:dyDescent="0.3">
      <c r="A12" s="55" t="s">
        <v>275</v>
      </c>
      <c r="B12" s="34">
        <v>70177</v>
      </c>
      <c r="C12" s="34">
        <v>58384</v>
      </c>
      <c r="D12" s="33">
        <f t="shared" si="0"/>
        <v>83.195348903486902</v>
      </c>
      <c r="F12" s="52"/>
    </row>
    <row r="13" spans="1:6" ht="14.4" thickTop="1" thickBot="1" x14ac:dyDescent="0.3">
      <c r="A13" s="55" t="s">
        <v>276</v>
      </c>
      <c r="B13" s="33">
        <f>SUM(B14:B17)</f>
        <v>884112</v>
      </c>
      <c r="C13" s="33">
        <f>SUM(C14:C17)</f>
        <v>902546</v>
      </c>
      <c r="D13" s="33">
        <f t="shared" si="0"/>
        <v>102.08502995095643</v>
      </c>
      <c r="F13" s="52"/>
    </row>
    <row r="14" spans="1:6" ht="14.4" thickTop="1" thickBot="1" x14ac:dyDescent="0.3">
      <c r="A14" s="57" t="s">
        <v>277</v>
      </c>
      <c r="B14" s="35">
        <v>241181</v>
      </c>
      <c r="C14" s="35">
        <v>233298</v>
      </c>
      <c r="D14" s="36">
        <f t="shared" si="0"/>
        <v>96.731500408406973</v>
      </c>
      <c r="F14" s="52"/>
    </row>
    <row r="15" spans="1:6" ht="27.6" thickTop="1" thickBot="1" x14ac:dyDescent="0.3">
      <c r="A15" s="57" t="s">
        <v>278</v>
      </c>
      <c r="B15" s="35">
        <v>621700</v>
      </c>
      <c r="C15" s="35">
        <f>668999+1</f>
        <v>669000</v>
      </c>
      <c r="D15" s="36">
        <f t="shared" si="0"/>
        <v>107.60817114363842</v>
      </c>
      <c r="F15" s="52"/>
    </row>
    <row r="16" spans="1:6" ht="14.4" thickTop="1" thickBot="1" x14ac:dyDescent="0.3">
      <c r="A16" s="57" t="s">
        <v>279</v>
      </c>
      <c r="B16" s="35"/>
      <c r="C16" s="35"/>
      <c r="D16" s="36">
        <f t="shared" si="0"/>
        <v>0</v>
      </c>
      <c r="F16" s="52"/>
    </row>
    <row r="17" spans="1:6" ht="14.4" thickTop="1" thickBot="1" x14ac:dyDescent="0.3">
      <c r="A17" s="57" t="s">
        <v>280</v>
      </c>
      <c r="B17" s="35">
        <v>21231</v>
      </c>
      <c r="C17" s="35">
        <v>248</v>
      </c>
      <c r="D17" s="36">
        <f t="shared" si="0"/>
        <v>1.1681032452545805</v>
      </c>
      <c r="F17" s="52"/>
    </row>
    <row r="18" spans="1:6" ht="14.4" thickTop="1" thickBot="1" x14ac:dyDescent="0.3">
      <c r="A18" s="55" t="s">
        <v>281</v>
      </c>
      <c r="B18" s="34"/>
      <c r="C18" s="34"/>
      <c r="D18" s="33">
        <f t="shared" si="0"/>
        <v>0</v>
      </c>
      <c r="F18" s="52"/>
    </row>
    <row r="19" spans="1:6" ht="14.4" thickTop="1" thickBot="1" x14ac:dyDescent="0.3">
      <c r="A19" s="55" t="s">
        <v>282</v>
      </c>
      <c r="B19" s="33">
        <f>SUM(B20:B24)</f>
        <v>0</v>
      </c>
      <c r="C19" s="33">
        <f>SUM(C20:C24)</f>
        <v>0</v>
      </c>
      <c r="D19" s="33">
        <f t="shared" si="0"/>
        <v>0</v>
      </c>
      <c r="F19" s="52"/>
    </row>
    <row r="20" spans="1:6" ht="14.4" thickTop="1" thickBot="1" x14ac:dyDescent="0.3">
      <c r="A20" s="57" t="s">
        <v>283</v>
      </c>
      <c r="B20" s="35"/>
      <c r="C20" s="35"/>
      <c r="D20" s="36">
        <f t="shared" si="0"/>
        <v>0</v>
      </c>
      <c r="F20" s="52"/>
    </row>
    <row r="21" spans="1:6" ht="14.4" thickTop="1" thickBot="1" x14ac:dyDescent="0.3">
      <c r="A21" s="57" t="s">
        <v>284</v>
      </c>
      <c r="B21" s="35"/>
      <c r="C21" s="35"/>
      <c r="D21" s="36">
        <f t="shared" si="0"/>
        <v>0</v>
      </c>
      <c r="F21" s="52"/>
    </row>
    <row r="22" spans="1:6" ht="14.4" thickTop="1" thickBot="1" x14ac:dyDescent="0.3">
      <c r="A22" s="57" t="s">
        <v>285</v>
      </c>
      <c r="B22" s="35"/>
      <c r="C22" s="35"/>
      <c r="D22" s="36">
        <f t="shared" si="0"/>
        <v>0</v>
      </c>
      <c r="F22" s="52"/>
    </row>
    <row r="23" spans="1:6" ht="14.4" thickTop="1" thickBot="1" x14ac:dyDescent="0.3">
      <c r="A23" s="57" t="s">
        <v>286</v>
      </c>
      <c r="B23" s="35"/>
      <c r="C23" s="35"/>
      <c r="D23" s="36">
        <f t="shared" si="0"/>
        <v>0</v>
      </c>
      <c r="F23" s="52"/>
    </row>
    <row r="24" spans="1:6" ht="14.4" thickTop="1" thickBot="1" x14ac:dyDescent="0.3">
      <c r="A24" s="57" t="s">
        <v>287</v>
      </c>
      <c r="B24" s="35"/>
      <c r="C24" s="35"/>
      <c r="D24" s="36">
        <f t="shared" si="0"/>
        <v>0</v>
      </c>
      <c r="F24" s="52"/>
    </row>
    <row r="25" spans="1:6" ht="15.75" customHeight="1" thickTop="1" thickBot="1" x14ac:dyDescent="0.3">
      <c r="A25" s="55" t="s">
        <v>288</v>
      </c>
      <c r="B25" s="34"/>
      <c r="C25" s="34"/>
      <c r="D25" s="33">
        <f t="shared" si="0"/>
        <v>0</v>
      </c>
      <c r="F25" s="52"/>
    </row>
    <row r="26" spans="1:6" ht="14.4" thickTop="1" thickBot="1" x14ac:dyDescent="0.3">
      <c r="A26" s="55" t="s">
        <v>289</v>
      </c>
      <c r="B26" s="34"/>
      <c r="C26" s="34"/>
      <c r="D26" s="33">
        <f t="shared" si="0"/>
        <v>0</v>
      </c>
      <c r="F26" s="52"/>
    </row>
    <row r="27" spans="1:6" ht="14.4" thickTop="1" thickBot="1" x14ac:dyDescent="0.3">
      <c r="A27" s="55" t="s">
        <v>290</v>
      </c>
      <c r="B27" s="33">
        <f>SUM(B28:B33)</f>
        <v>1640939</v>
      </c>
      <c r="C27" s="33">
        <f>SUM(C28:C33)</f>
        <v>1327987</v>
      </c>
      <c r="D27" s="33">
        <f t="shared" si="0"/>
        <v>80.9284805833733</v>
      </c>
      <c r="F27" s="52"/>
    </row>
    <row r="28" spans="1:6" ht="14.4" thickTop="1" thickBot="1" x14ac:dyDescent="0.3">
      <c r="A28" s="59" t="s">
        <v>291</v>
      </c>
      <c r="B28" s="35">
        <v>324071</v>
      </c>
      <c r="C28" s="35">
        <v>317229</v>
      </c>
      <c r="D28" s="36">
        <f t="shared" si="0"/>
        <v>97.88873425885069</v>
      </c>
      <c r="F28" s="52"/>
    </row>
    <row r="29" spans="1:6" ht="15.75" customHeight="1" thickTop="1" thickBot="1" x14ac:dyDescent="0.3">
      <c r="A29" s="59" t="s">
        <v>292</v>
      </c>
      <c r="B29" s="35">
        <v>538588</v>
      </c>
      <c r="C29" s="35">
        <v>612472</v>
      </c>
      <c r="D29" s="36">
        <f t="shared" si="0"/>
        <v>113.71809249370577</v>
      </c>
      <c r="F29" s="52"/>
    </row>
    <row r="30" spans="1:6" ht="14.4" thickTop="1" thickBot="1" x14ac:dyDescent="0.3">
      <c r="A30" s="59" t="s">
        <v>293</v>
      </c>
      <c r="B30" s="35">
        <v>379549</v>
      </c>
      <c r="C30" s="35">
        <v>209151</v>
      </c>
      <c r="D30" s="36">
        <f t="shared" si="0"/>
        <v>55.105137940028825</v>
      </c>
      <c r="F30" s="52"/>
    </row>
    <row r="31" spans="1:6" ht="14.4" thickTop="1" thickBot="1" x14ac:dyDescent="0.3">
      <c r="A31" s="59" t="s">
        <v>294</v>
      </c>
      <c r="B31" s="35"/>
      <c r="C31" s="35"/>
      <c r="D31" s="36">
        <f t="shared" si="0"/>
        <v>0</v>
      </c>
      <c r="F31" s="52"/>
    </row>
    <row r="32" spans="1:6" ht="14.4" thickTop="1" thickBot="1" x14ac:dyDescent="0.3">
      <c r="A32" s="59" t="s">
        <v>295</v>
      </c>
      <c r="B32" s="35">
        <v>397025</v>
      </c>
      <c r="C32" s="35">
        <v>187019</v>
      </c>
      <c r="D32" s="36">
        <f t="shared" si="0"/>
        <v>47.105094137648763</v>
      </c>
      <c r="F32" s="52"/>
    </row>
    <row r="33" spans="1:6" ht="14.4" thickTop="1" thickBot="1" x14ac:dyDescent="0.3">
      <c r="A33" s="59" t="s">
        <v>296</v>
      </c>
      <c r="B33" s="35">
        <v>1706</v>
      </c>
      <c r="C33" s="35">
        <f>2115+1</f>
        <v>2116</v>
      </c>
      <c r="D33" s="36">
        <f t="shared" si="0"/>
        <v>124.03282532239155</v>
      </c>
      <c r="F33" s="52"/>
    </row>
    <row r="34" spans="1:6" ht="14.4" thickTop="1" thickBot="1" x14ac:dyDescent="0.3">
      <c r="A34" s="60" t="s">
        <v>297</v>
      </c>
      <c r="B34" s="33">
        <f>B11+B27</f>
        <v>2595228</v>
      </c>
      <c r="C34" s="33">
        <f>C11+C27</f>
        <v>2288917</v>
      </c>
      <c r="D34" s="33">
        <f t="shared" si="0"/>
        <v>88.197144913664616</v>
      </c>
      <c r="F34" s="52"/>
    </row>
    <row r="35" spans="1:6" ht="14.4" thickTop="1" thickBot="1" x14ac:dyDescent="0.3">
      <c r="A35" s="61" t="s">
        <v>298</v>
      </c>
      <c r="B35" s="35"/>
      <c r="C35" s="35"/>
      <c r="D35" s="36">
        <f t="shared" si="0"/>
        <v>0</v>
      </c>
      <c r="F35" s="52"/>
    </row>
    <row r="36" spans="1:6" ht="14.4" thickTop="1" thickBot="1" x14ac:dyDescent="0.3">
      <c r="A36" s="62" t="s">
        <v>299</v>
      </c>
      <c r="B36" s="37"/>
      <c r="C36" s="37"/>
      <c r="D36" s="37"/>
      <c r="F36" s="52"/>
    </row>
    <row r="37" spans="1:6" ht="14.4" thickTop="1" thickBot="1" x14ac:dyDescent="0.3">
      <c r="A37" s="64" t="s">
        <v>300</v>
      </c>
      <c r="B37" s="33">
        <f>(SUM(B38:B41))</f>
        <v>2519697</v>
      </c>
      <c r="C37" s="33">
        <f>(SUM(C38:C41))</f>
        <v>2192664</v>
      </c>
      <c r="D37" s="33">
        <f t="shared" ref="D37:D57" si="1">IF(B37&lt;=0,0,C37/B37*100)</f>
        <v>87.020939422478179</v>
      </c>
      <c r="F37" s="52"/>
    </row>
    <row r="38" spans="1:6" ht="14.4" thickTop="1" thickBot="1" x14ac:dyDescent="0.3">
      <c r="A38" s="57" t="s">
        <v>301</v>
      </c>
      <c r="B38" s="35">
        <v>360969</v>
      </c>
      <c r="C38" s="35">
        <v>360969</v>
      </c>
      <c r="D38" s="36">
        <f t="shared" si="1"/>
        <v>100</v>
      </c>
      <c r="F38" s="52"/>
    </row>
    <row r="39" spans="1:6" ht="14.4" thickTop="1" thickBot="1" x14ac:dyDescent="0.3">
      <c r="A39" s="65" t="s">
        <v>302</v>
      </c>
      <c r="B39" s="35">
        <v>934250</v>
      </c>
      <c r="C39" s="35">
        <v>880756</v>
      </c>
      <c r="D39" s="36">
        <f t="shared" si="1"/>
        <v>94.274123628579076</v>
      </c>
      <c r="F39" s="52"/>
    </row>
    <row r="40" spans="1:6" ht="14.4" thickTop="1" thickBot="1" x14ac:dyDescent="0.3">
      <c r="A40" s="57" t="s">
        <v>128</v>
      </c>
      <c r="B40" s="35">
        <v>1224478</v>
      </c>
      <c r="C40" s="35">
        <v>950939</v>
      </c>
      <c r="D40" s="36">
        <f t="shared" si="1"/>
        <v>77.660766465383617</v>
      </c>
      <c r="F40" s="52"/>
    </row>
    <row r="41" spans="1:6" ht="14.4" thickTop="1" thickBot="1" x14ac:dyDescent="0.3">
      <c r="A41" s="57" t="s">
        <v>303</v>
      </c>
      <c r="B41" s="35"/>
      <c r="C41" s="35"/>
      <c r="D41" s="36">
        <f t="shared" si="1"/>
        <v>0</v>
      </c>
      <c r="F41" s="52"/>
    </row>
    <row r="42" spans="1:6" ht="14.4" thickTop="1" thickBot="1" x14ac:dyDescent="0.3">
      <c r="A42" s="66" t="s">
        <v>304</v>
      </c>
      <c r="B42" s="33">
        <f>B43+B51</f>
        <v>75531</v>
      </c>
      <c r="C42" s="33">
        <f>C43+C51</f>
        <v>96253</v>
      </c>
      <c r="D42" s="33">
        <f t="shared" si="1"/>
        <v>127.43509287577285</v>
      </c>
      <c r="F42" s="52"/>
    </row>
    <row r="43" spans="1:6" ht="14.4" thickTop="1" thickBot="1" x14ac:dyDescent="0.3">
      <c r="A43" s="60" t="s">
        <v>305</v>
      </c>
      <c r="B43" s="33">
        <f>SUM(B44:B50)</f>
        <v>75531</v>
      </c>
      <c r="C43" s="33">
        <f>SUM(C44:C50)</f>
        <v>93725</v>
      </c>
      <c r="D43" s="33">
        <f t="shared" si="1"/>
        <v>124.08812275754326</v>
      </c>
      <c r="F43" s="52"/>
    </row>
    <row r="44" spans="1:6" ht="14.4" thickTop="1" thickBot="1" x14ac:dyDescent="0.3">
      <c r="A44" s="57" t="s">
        <v>306</v>
      </c>
      <c r="B44" s="35">
        <v>39401</v>
      </c>
      <c r="C44" s="35">
        <v>55348</v>
      </c>
      <c r="D44" s="36">
        <f t="shared" si="1"/>
        <v>140.47359204081116</v>
      </c>
    </row>
    <row r="45" spans="1:6" ht="14.4" thickTop="1" thickBot="1" x14ac:dyDescent="0.3">
      <c r="A45" s="59" t="s">
        <v>307</v>
      </c>
      <c r="B45" s="35"/>
      <c r="C45" s="35">
        <v>919</v>
      </c>
      <c r="D45" s="36">
        <f t="shared" si="1"/>
        <v>0</v>
      </c>
    </row>
    <row r="46" spans="1:6" ht="14.4" thickTop="1" thickBot="1" x14ac:dyDescent="0.3">
      <c r="A46" s="59" t="s">
        <v>308</v>
      </c>
      <c r="B46" s="35"/>
      <c r="C46" s="35"/>
      <c r="D46" s="36">
        <f t="shared" si="1"/>
        <v>0</v>
      </c>
    </row>
    <row r="47" spans="1:6" ht="14.4" thickTop="1" thickBot="1" x14ac:dyDescent="0.3">
      <c r="A47" s="59" t="s">
        <v>309</v>
      </c>
      <c r="B47" s="35">
        <v>5537</v>
      </c>
      <c r="C47" s="35">
        <f>6322+1</f>
        <v>6323</v>
      </c>
      <c r="D47" s="36">
        <f t="shared" si="1"/>
        <v>114.19541267834568</v>
      </c>
    </row>
    <row r="48" spans="1:6" ht="14.4" thickTop="1" thickBot="1" x14ac:dyDescent="0.3">
      <c r="A48" s="59" t="s">
        <v>310</v>
      </c>
      <c r="B48" s="35">
        <v>25319</v>
      </c>
      <c r="C48" s="35">
        <v>22425</v>
      </c>
      <c r="D48" s="36">
        <f t="shared" si="1"/>
        <v>88.569848730202622</v>
      </c>
    </row>
    <row r="49" spans="1:4" ht="14.4" thickTop="1" thickBot="1" x14ac:dyDescent="0.3">
      <c r="A49" s="59" t="s">
        <v>311</v>
      </c>
      <c r="B49" s="35">
        <v>5274</v>
      </c>
      <c r="C49" s="35">
        <v>8710</v>
      </c>
      <c r="D49" s="36">
        <f t="shared" si="1"/>
        <v>165.14979142965493</v>
      </c>
    </row>
    <row r="50" spans="1:4" ht="27.6" thickTop="1" thickBot="1" x14ac:dyDescent="0.3">
      <c r="A50" s="59" t="s">
        <v>312</v>
      </c>
      <c r="B50" s="35"/>
      <c r="C50" s="35"/>
      <c r="D50" s="36">
        <f t="shared" si="1"/>
        <v>0</v>
      </c>
    </row>
    <row r="51" spans="1:4" ht="14.4" thickTop="1" thickBot="1" x14ac:dyDescent="0.3">
      <c r="A51" s="60" t="s">
        <v>313</v>
      </c>
      <c r="B51" s="33">
        <f>SUM(B52:B55)</f>
        <v>0</v>
      </c>
      <c r="C51" s="33">
        <f>SUM(C52:C55)</f>
        <v>2528</v>
      </c>
      <c r="D51" s="33">
        <f t="shared" si="1"/>
        <v>0</v>
      </c>
    </row>
    <row r="52" spans="1:4" ht="17.25" customHeight="1" thickTop="1" thickBot="1" x14ac:dyDescent="0.3">
      <c r="A52" s="59" t="s">
        <v>314</v>
      </c>
      <c r="B52" s="35"/>
      <c r="C52" s="35">
        <v>2528</v>
      </c>
      <c r="D52" s="36">
        <f t="shared" si="1"/>
        <v>0</v>
      </c>
    </row>
    <row r="53" spans="1:4" ht="15.75" customHeight="1" thickTop="1" thickBot="1" x14ac:dyDescent="0.3">
      <c r="A53" s="59" t="s">
        <v>315</v>
      </c>
      <c r="B53" s="35"/>
      <c r="C53" s="35"/>
      <c r="D53" s="36">
        <f t="shared" si="1"/>
        <v>0</v>
      </c>
    </row>
    <row r="54" spans="1:4" ht="14.4" thickTop="1" thickBot="1" x14ac:dyDescent="0.3">
      <c r="A54" s="59" t="s">
        <v>316</v>
      </c>
      <c r="B54" s="35"/>
      <c r="C54" s="35"/>
      <c r="D54" s="36">
        <f t="shared" si="1"/>
        <v>0</v>
      </c>
    </row>
    <row r="55" spans="1:4" ht="14.4" thickTop="1" thickBot="1" x14ac:dyDescent="0.3">
      <c r="A55" s="59" t="s">
        <v>317</v>
      </c>
      <c r="B55" s="35"/>
      <c r="C55" s="35"/>
      <c r="D55" s="36">
        <f t="shared" si="1"/>
        <v>0</v>
      </c>
    </row>
    <row r="56" spans="1:4" ht="14.4" thickTop="1" thickBot="1" x14ac:dyDescent="0.3">
      <c r="A56" s="55" t="s">
        <v>318</v>
      </c>
      <c r="B56" s="33">
        <f>B37+B43+B51</f>
        <v>2595228</v>
      </c>
      <c r="C56" s="33">
        <f>C37+C43+C51</f>
        <v>2288917</v>
      </c>
      <c r="D56" s="33">
        <f t="shared" si="1"/>
        <v>88.197144913664616</v>
      </c>
    </row>
    <row r="57" spans="1:4" ht="14.4" thickTop="1" thickBot="1" x14ac:dyDescent="0.3">
      <c r="A57" s="61" t="s">
        <v>319</v>
      </c>
      <c r="B57" s="35"/>
      <c r="C57" s="35"/>
      <c r="D57" s="36">
        <f t="shared" si="1"/>
        <v>0</v>
      </c>
    </row>
    <row r="58" spans="1:4" ht="13.8" thickTop="1" x14ac:dyDescent="0.25">
      <c r="A58" s="48"/>
      <c r="B58" s="48"/>
      <c r="C58" s="48"/>
      <c r="D58" s="48"/>
    </row>
    <row r="59" spans="1:4" x14ac:dyDescent="0.25">
      <c r="A59" s="48"/>
      <c r="B59" s="48"/>
      <c r="C59" s="48"/>
      <c r="D59" s="48"/>
    </row>
    <row r="60" spans="1:4" x14ac:dyDescent="0.25">
      <c r="A60" s="48"/>
      <c r="B60" s="48"/>
      <c r="C60" s="48"/>
      <c r="D60" s="48"/>
    </row>
    <row r="61" spans="1:4" x14ac:dyDescent="0.25">
      <c r="A61" s="48"/>
      <c r="B61" s="48"/>
      <c r="C61" s="48"/>
      <c r="D61" s="48"/>
    </row>
  </sheetData>
  <sheetProtection password="B44F" sheet="1" selectLockedCells="1"/>
  <mergeCells count="4">
    <mergeCell ref="B8:D8"/>
    <mergeCell ref="B1:D1"/>
    <mergeCell ref="A7:D7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4"/>
  <sheetViews>
    <sheetView zoomScale="110" workbookViewId="0">
      <selection activeCell="D50" sqref="D50"/>
    </sheetView>
  </sheetViews>
  <sheetFormatPr defaultColWidth="9.109375" defaultRowHeight="13.2" x14ac:dyDescent="0.25"/>
  <cols>
    <col min="1" max="1" width="5" style="69" customWidth="1"/>
    <col min="2" max="2" width="64.88671875" style="69" customWidth="1"/>
    <col min="3" max="4" width="15.6640625" style="69" customWidth="1"/>
    <col min="5" max="5" width="10.109375" style="69" customWidth="1"/>
    <col min="6" max="16384" width="9.109375" style="69"/>
  </cols>
  <sheetData>
    <row r="1" spans="1:7" ht="13.5" customHeight="1" x14ac:dyDescent="0.25">
      <c r="A1" s="67"/>
      <c r="B1" s="68" t="s">
        <v>244</v>
      </c>
      <c r="C1" s="226" t="str">
        <f>'ФИ-Почетна'!$C$18</f>
        <v>МЕРМЕРЕН КОМБИНАТ АД ПРИЛЕП</v>
      </c>
      <c r="D1" s="226"/>
      <c r="E1" s="226"/>
    </row>
    <row r="2" spans="1:7" ht="12.75" customHeight="1" x14ac:dyDescent="0.25">
      <c r="A2" s="67"/>
      <c r="B2" s="68" t="s">
        <v>252</v>
      </c>
      <c r="C2" s="70" t="str">
        <f>'ФИ-Почетна'!$C$22</f>
        <v>01.01 - 31.12</v>
      </c>
      <c r="D2" s="71"/>
      <c r="E2" s="72"/>
    </row>
    <row r="3" spans="1:7" x14ac:dyDescent="0.25">
      <c r="A3" s="67"/>
      <c r="B3" s="73" t="s">
        <v>249</v>
      </c>
      <c r="C3" s="74">
        <f>'ФИ-Почетна'!$C$23</f>
        <v>2023</v>
      </c>
      <c r="D3" s="67"/>
      <c r="E3" s="67"/>
      <c r="G3" s="75"/>
    </row>
    <row r="4" spans="1:7" ht="15.75" customHeight="1" x14ac:dyDescent="0.25">
      <c r="A4" s="67"/>
      <c r="B4" s="73" t="s">
        <v>253</v>
      </c>
      <c r="C4" s="76" t="str">
        <f>'ФИ-Почетна'!$C$20</f>
        <v>не</v>
      </c>
      <c r="D4" s="67"/>
      <c r="E4" s="67"/>
      <c r="G4" s="75"/>
    </row>
    <row r="5" spans="1:7" ht="15.75" customHeight="1" x14ac:dyDescent="0.25">
      <c r="A5" s="67"/>
      <c r="B5" s="73"/>
      <c r="C5" s="76"/>
      <c r="D5" s="67"/>
      <c r="E5" s="67"/>
      <c r="G5" s="75"/>
    </row>
    <row r="6" spans="1:7" ht="21" customHeight="1" x14ac:dyDescent="0.25">
      <c r="A6" s="67"/>
      <c r="B6" s="230" t="s">
        <v>19</v>
      </c>
      <c r="C6" s="230"/>
      <c r="D6" s="230"/>
      <c r="E6" s="67"/>
      <c r="G6" s="75"/>
    </row>
    <row r="7" spans="1:7" ht="15.75" customHeight="1" x14ac:dyDescent="0.25">
      <c r="A7" s="67"/>
      <c r="B7" s="224" t="s">
        <v>377</v>
      </c>
      <c r="C7" s="224"/>
      <c r="D7" s="224"/>
      <c r="E7" s="67"/>
      <c r="G7" s="75"/>
    </row>
    <row r="8" spans="1:7" ht="13.8" thickBot="1" x14ac:dyDescent="0.3">
      <c r="A8" s="67"/>
      <c r="B8" s="67"/>
      <c r="C8" s="234" t="s">
        <v>24</v>
      </c>
      <c r="D8" s="234"/>
      <c r="E8" s="234"/>
      <c r="G8" s="75"/>
    </row>
    <row r="9" spans="1:7" ht="27" customHeight="1" thickTop="1" thickBot="1" x14ac:dyDescent="0.3">
      <c r="A9" s="235" t="s">
        <v>23</v>
      </c>
      <c r="B9" s="233" t="s">
        <v>22</v>
      </c>
      <c r="C9" s="77" t="s">
        <v>20</v>
      </c>
      <c r="D9" s="77" t="s">
        <v>36</v>
      </c>
      <c r="E9" s="77" t="s">
        <v>21</v>
      </c>
      <c r="G9" s="75"/>
    </row>
    <row r="10" spans="1:7" ht="54" thickTop="1" thickBot="1" x14ac:dyDescent="0.3">
      <c r="A10" s="235"/>
      <c r="B10" s="233"/>
      <c r="C10" s="77" t="s">
        <v>193</v>
      </c>
      <c r="D10" s="77" t="s">
        <v>193</v>
      </c>
      <c r="E10" s="77" t="s">
        <v>194</v>
      </c>
      <c r="G10" s="75"/>
    </row>
    <row r="11" spans="1:7" ht="14.4" thickTop="1" thickBot="1" x14ac:dyDescent="0.3">
      <c r="A11" s="78">
        <v>1</v>
      </c>
      <c r="B11" s="182" t="s">
        <v>0</v>
      </c>
      <c r="C11" s="5">
        <f>SUM(C12:C13)</f>
        <v>1872249</v>
      </c>
      <c r="D11" s="5">
        <f>SUM(D12:D13)</f>
        <v>1801448</v>
      </c>
      <c r="E11" s="5">
        <f>IF(C11&lt;=0,0,D11/C11*100)</f>
        <v>96.218398300653391</v>
      </c>
      <c r="G11" s="75"/>
    </row>
    <row r="12" spans="1:7" ht="14.4" thickTop="1" thickBot="1" x14ac:dyDescent="0.3">
      <c r="A12" s="78" t="s">
        <v>257</v>
      </c>
      <c r="B12" s="183" t="s">
        <v>12</v>
      </c>
      <c r="C12" s="13">
        <v>6038</v>
      </c>
      <c r="D12" s="13">
        <v>8781</v>
      </c>
      <c r="E12" s="5">
        <f t="shared" ref="E12:E38" si="0">IF(C12&lt;=0,0,D12/C12*100)</f>
        <v>145.42894998343823</v>
      </c>
      <c r="G12" s="75"/>
    </row>
    <row r="13" spans="1:7" ht="14.4" thickTop="1" thickBot="1" x14ac:dyDescent="0.3">
      <c r="A13" s="78" t="s">
        <v>258</v>
      </c>
      <c r="B13" s="184" t="s">
        <v>13</v>
      </c>
      <c r="C13" s="13">
        <v>1866211</v>
      </c>
      <c r="D13" s="13">
        <v>1792667</v>
      </c>
      <c r="E13" s="5">
        <f t="shared" si="0"/>
        <v>96.05918087504574</v>
      </c>
      <c r="G13" s="75"/>
    </row>
    <row r="14" spans="1:7" ht="14.4" thickTop="1" thickBot="1" x14ac:dyDescent="0.3">
      <c r="A14" s="78">
        <v>2</v>
      </c>
      <c r="B14" s="182" t="s">
        <v>259</v>
      </c>
      <c r="C14" s="13">
        <v>639296</v>
      </c>
      <c r="D14" s="13">
        <v>630011</v>
      </c>
      <c r="E14" s="5">
        <f t="shared" si="0"/>
        <v>98.547621133246565</v>
      </c>
      <c r="G14" s="75"/>
    </row>
    <row r="15" spans="1:7" ht="14.4" thickTop="1" thickBot="1" x14ac:dyDescent="0.3">
      <c r="A15" s="78">
        <v>3</v>
      </c>
      <c r="B15" s="185" t="s">
        <v>260</v>
      </c>
      <c r="C15" s="32">
        <f>C11-C14</f>
        <v>1232953</v>
      </c>
      <c r="D15" s="32">
        <f>D11-D14</f>
        <v>1171437</v>
      </c>
      <c r="E15" s="32">
        <f t="shared" si="0"/>
        <v>95.010677617070556</v>
      </c>
      <c r="G15" s="75"/>
    </row>
    <row r="16" spans="1:7" ht="14.4" thickTop="1" thickBot="1" x14ac:dyDescent="0.3">
      <c r="A16" s="78">
        <v>4</v>
      </c>
      <c r="B16" s="182" t="s">
        <v>261</v>
      </c>
      <c r="C16" s="13">
        <v>99286</v>
      </c>
      <c r="D16" s="13">
        <v>90089</v>
      </c>
      <c r="E16" s="5">
        <f t="shared" si="0"/>
        <v>90.736861188888668</v>
      </c>
      <c r="G16" s="75"/>
    </row>
    <row r="17" spans="1:8" ht="14.4" thickTop="1" thickBot="1" x14ac:dyDescent="0.3">
      <c r="A17" s="78">
        <v>5</v>
      </c>
      <c r="B17" s="182" t="s">
        <v>262</v>
      </c>
      <c r="C17" s="13">
        <v>168325</v>
      </c>
      <c r="D17" s="13">
        <v>137232</v>
      </c>
      <c r="E17" s="5">
        <f t="shared" si="0"/>
        <v>81.527996435467102</v>
      </c>
      <c r="G17" s="75"/>
    </row>
    <row r="18" spans="1:8" ht="14.4" thickTop="1" thickBot="1" x14ac:dyDescent="0.3">
      <c r="A18" s="78">
        <v>6</v>
      </c>
      <c r="B18" s="186" t="s">
        <v>219</v>
      </c>
      <c r="C18" s="13"/>
      <c r="D18" s="13"/>
      <c r="E18" s="5">
        <f t="shared" si="0"/>
        <v>0</v>
      </c>
      <c r="G18" s="75"/>
    </row>
    <row r="19" spans="1:8" ht="14.4" thickTop="1" thickBot="1" x14ac:dyDescent="0.3">
      <c r="A19" s="78">
        <v>7</v>
      </c>
      <c r="B19" s="187" t="s">
        <v>1</v>
      </c>
      <c r="C19" s="13">
        <v>9879</v>
      </c>
      <c r="D19" s="13">
        <v>1541</v>
      </c>
      <c r="E19" s="5">
        <f t="shared" si="0"/>
        <v>15.598744812227958</v>
      </c>
      <c r="G19" s="75"/>
    </row>
    <row r="20" spans="1:8" ht="27.6" thickTop="1" thickBot="1" x14ac:dyDescent="0.3">
      <c r="A20" s="78">
        <v>8</v>
      </c>
      <c r="B20" s="186" t="s">
        <v>269</v>
      </c>
      <c r="C20" s="13">
        <v>28801</v>
      </c>
      <c r="D20" s="13">
        <v>31211</v>
      </c>
      <c r="E20" s="5">
        <f t="shared" si="0"/>
        <v>108.36776500815944</v>
      </c>
      <c r="G20" s="75"/>
    </row>
    <row r="21" spans="1:8" ht="16.5" customHeight="1" thickTop="1" thickBot="1" x14ac:dyDescent="0.3">
      <c r="A21" s="78">
        <v>9</v>
      </c>
      <c r="B21" s="188" t="s">
        <v>207</v>
      </c>
      <c r="C21" s="6">
        <f>C15-C16-C17-C18+C19-C20</f>
        <v>946420</v>
      </c>
      <c r="D21" s="6">
        <f>D15-D16-D17-D18+D19-D20</f>
        <v>914446</v>
      </c>
      <c r="E21" s="6">
        <f t="shared" si="0"/>
        <v>96.621584497369028</v>
      </c>
      <c r="G21" s="75"/>
    </row>
    <row r="22" spans="1:8" ht="14.25" customHeight="1" thickTop="1" thickBot="1" x14ac:dyDescent="0.3">
      <c r="A22" s="78">
        <v>10</v>
      </c>
      <c r="B22" s="186" t="s">
        <v>3</v>
      </c>
      <c r="C22" s="5">
        <f>C23+C24+C25</f>
        <v>9101</v>
      </c>
      <c r="D22" s="5">
        <f>D23+D24+D25</f>
        <v>16294</v>
      </c>
      <c r="E22" s="5">
        <f t="shared" si="0"/>
        <v>179.03527084935723</v>
      </c>
      <c r="G22" s="75"/>
    </row>
    <row r="23" spans="1:8" ht="14.4" thickTop="1" thickBot="1" x14ac:dyDescent="0.3">
      <c r="A23" s="78" t="s">
        <v>218</v>
      </c>
      <c r="B23" s="182" t="s">
        <v>220</v>
      </c>
      <c r="C23" s="13">
        <v>9095</v>
      </c>
      <c r="D23" s="13">
        <v>16292</v>
      </c>
      <c r="E23" s="5">
        <f t="shared" si="0"/>
        <v>179.13139087410664</v>
      </c>
      <c r="G23" s="75"/>
    </row>
    <row r="24" spans="1:8" ht="14.4" thickTop="1" thickBot="1" x14ac:dyDescent="0.3">
      <c r="A24" s="78" t="s">
        <v>263</v>
      </c>
      <c r="B24" s="182" t="s">
        <v>221</v>
      </c>
      <c r="C24" s="13">
        <v>6</v>
      </c>
      <c r="D24" s="13">
        <v>2</v>
      </c>
      <c r="E24" s="5">
        <f t="shared" si="0"/>
        <v>33.333333333333329</v>
      </c>
      <c r="G24" s="75"/>
    </row>
    <row r="25" spans="1:8" ht="14.4" thickTop="1" thickBot="1" x14ac:dyDescent="0.3">
      <c r="A25" s="78" t="s">
        <v>264</v>
      </c>
      <c r="B25" s="182" t="s">
        <v>229</v>
      </c>
      <c r="C25" s="13"/>
      <c r="D25" s="13"/>
      <c r="E25" s="5">
        <f t="shared" si="0"/>
        <v>0</v>
      </c>
      <c r="G25" s="75"/>
    </row>
    <row r="26" spans="1:8" ht="14.4" thickTop="1" thickBot="1" x14ac:dyDescent="0.3">
      <c r="A26" s="78">
        <v>11</v>
      </c>
      <c r="B26" s="186" t="s">
        <v>4</v>
      </c>
      <c r="C26" s="5">
        <f>C27+C28+C29</f>
        <v>9672</v>
      </c>
      <c r="D26" s="5">
        <f>D27+D28+D29</f>
        <v>13196</v>
      </c>
      <c r="E26" s="5">
        <f t="shared" si="0"/>
        <v>136.43507030603806</v>
      </c>
      <c r="F26" s="75"/>
      <c r="G26" s="75"/>
      <c r="H26" s="75"/>
    </row>
    <row r="27" spans="1:8" ht="14.4" thickTop="1" thickBot="1" x14ac:dyDescent="0.3">
      <c r="A27" s="78" t="s">
        <v>265</v>
      </c>
      <c r="B27" s="182" t="s">
        <v>222</v>
      </c>
      <c r="C27" s="13">
        <v>9672</v>
      </c>
      <c r="D27" s="13">
        <v>13196</v>
      </c>
      <c r="E27" s="5">
        <f t="shared" si="0"/>
        <v>136.43507030603806</v>
      </c>
      <c r="F27" s="75"/>
      <c r="G27" s="75"/>
      <c r="H27" s="75"/>
    </row>
    <row r="28" spans="1:8" ht="14.4" thickTop="1" thickBot="1" x14ac:dyDescent="0.3">
      <c r="A28" s="78" t="s">
        <v>266</v>
      </c>
      <c r="B28" s="182" t="s">
        <v>223</v>
      </c>
      <c r="C28" s="13"/>
      <c r="D28" s="13"/>
      <c r="E28" s="5">
        <f t="shared" si="0"/>
        <v>0</v>
      </c>
      <c r="F28" s="75"/>
      <c r="G28" s="75"/>
      <c r="H28" s="75"/>
    </row>
    <row r="29" spans="1:8" ht="14.4" thickTop="1" thickBot="1" x14ac:dyDescent="0.3">
      <c r="A29" s="78" t="s">
        <v>267</v>
      </c>
      <c r="B29" s="182" t="s">
        <v>230</v>
      </c>
      <c r="C29" s="13"/>
      <c r="D29" s="13"/>
      <c r="E29" s="5">
        <f t="shared" si="0"/>
        <v>0</v>
      </c>
      <c r="F29" s="75"/>
      <c r="G29" s="75"/>
      <c r="H29" s="75"/>
    </row>
    <row r="30" spans="1:8" ht="14.4" thickTop="1" thickBot="1" x14ac:dyDescent="0.3">
      <c r="A30" s="78">
        <v>12</v>
      </c>
      <c r="B30" s="188" t="s">
        <v>232</v>
      </c>
      <c r="C30" s="32">
        <f>C21+C22-C26</f>
        <v>945849</v>
      </c>
      <c r="D30" s="32">
        <f>D21+D22-D26</f>
        <v>917544</v>
      </c>
      <c r="E30" s="6">
        <f t="shared" si="0"/>
        <v>97.007450449278892</v>
      </c>
      <c r="F30" s="75"/>
      <c r="G30" s="75"/>
      <c r="H30" s="75"/>
    </row>
    <row r="31" spans="1:8" ht="14.4" thickTop="1" thickBot="1" x14ac:dyDescent="0.3">
      <c r="A31" s="78">
        <v>13</v>
      </c>
      <c r="B31" s="182" t="s">
        <v>231</v>
      </c>
      <c r="C31" s="13"/>
      <c r="D31" s="13"/>
      <c r="E31" s="5">
        <f t="shared" si="0"/>
        <v>0</v>
      </c>
      <c r="F31" s="75"/>
      <c r="G31" s="75"/>
      <c r="H31" s="75"/>
    </row>
    <row r="32" spans="1:8" ht="14.4" thickTop="1" thickBot="1" x14ac:dyDescent="0.3">
      <c r="A32" s="78">
        <v>14</v>
      </c>
      <c r="B32" s="188" t="s">
        <v>15</v>
      </c>
      <c r="C32" s="6">
        <f>C30+C31</f>
        <v>945849</v>
      </c>
      <c r="D32" s="6">
        <f>D30+D31</f>
        <v>917544</v>
      </c>
      <c r="E32" s="6">
        <f t="shared" si="0"/>
        <v>97.007450449278892</v>
      </c>
      <c r="F32" s="75"/>
      <c r="G32" s="75"/>
      <c r="H32" s="75"/>
    </row>
    <row r="33" spans="1:8" ht="17.25" customHeight="1" thickTop="1" thickBot="1" x14ac:dyDescent="0.3">
      <c r="A33" s="78">
        <v>15</v>
      </c>
      <c r="B33" s="186" t="s">
        <v>5</v>
      </c>
      <c r="C33" s="13">
        <v>-86223</v>
      </c>
      <c r="D33" s="13">
        <v>-74310</v>
      </c>
      <c r="E33" s="5">
        <f t="shared" si="0"/>
        <v>0</v>
      </c>
      <c r="F33" s="75"/>
      <c r="G33" s="75"/>
      <c r="H33" s="75"/>
    </row>
    <row r="34" spans="1:8" ht="17.25" customHeight="1" thickTop="1" thickBot="1" x14ac:dyDescent="0.3">
      <c r="A34" s="78">
        <v>16</v>
      </c>
      <c r="B34" s="188" t="s">
        <v>18</v>
      </c>
      <c r="C34" s="6">
        <f>C32+C33</f>
        <v>859626</v>
      </c>
      <c r="D34" s="6">
        <f>D32+D33</f>
        <v>843234</v>
      </c>
      <c r="E34" s="6">
        <f t="shared" si="0"/>
        <v>98.093124219137167</v>
      </c>
      <c r="F34" s="75"/>
      <c r="G34" s="75"/>
      <c r="H34" s="75"/>
    </row>
    <row r="35" spans="1:8" ht="17.25" customHeight="1" thickTop="1" thickBot="1" x14ac:dyDescent="0.3">
      <c r="A35" s="78">
        <v>17</v>
      </c>
      <c r="B35" s="186" t="s">
        <v>6</v>
      </c>
      <c r="C35" s="13"/>
      <c r="D35" s="13"/>
      <c r="E35" s="5">
        <f t="shared" si="0"/>
        <v>0</v>
      </c>
      <c r="F35" s="75"/>
      <c r="G35" s="75"/>
      <c r="H35" s="75"/>
    </row>
    <row r="36" spans="1:8" ht="16.5" customHeight="1" thickTop="1" thickBot="1" x14ac:dyDescent="0.3">
      <c r="A36" s="78">
        <v>18</v>
      </c>
      <c r="B36" s="188" t="s">
        <v>233</v>
      </c>
      <c r="C36" s="32">
        <f>C34-C35</f>
        <v>859626</v>
      </c>
      <c r="D36" s="32">
        <f>D34-D35</f>
        <v>843234</v>
      </c>
      <c r="E36" s="6">
        <f t="shared" si="0"/>
        <v>98.093124219137167</v>
      </c>
      <c r="F36" s="75"/>
      <c r="G36" s="75"/>
      <c r="H36" s="75"/>
    </row>
    <row r="37" spans="1:8" ht="18" customHeight="1" thickTop="1" thickBot="1" x14ac:dyDescent="0.3">
      <c r="A37" s="78">
        <v>19</v>
      </c>
      <c r="B37" s="182" t="s">
        <v>234</v>
      </c>
      <c r="C37" s="13"/>
      <c r="D37" s="13"/>
      <c r="E37" s="5">
        <f t="shared" si="0"/>
        <v>0</v>
      </c>
      <c r="F37" s="75"/>
      <c r="G37" s="75"/>
      <c r="H37" s="75"/>
    </row>
    <row r="38" spans="1:8" ht="18" customHeight="1" thickTop="1" thickBot="1" x14ac:dyDescent="0.3">
      <c r="A38" s="78">
        <v>20</v>
      </c>
      <c r="B38" s="188" t="s">
        <v>235</v>
      </c>
      <c r="C38" s="6">
        <f>C34+C37</f>
        <v>859626</v>
      </c>
      <c r="D38" s="6">
        <f>D34+D37</f>
        <v>843234</v>
      </c>
      <c r="E38" s="6">
        <f t="shared" si="0"/>
        <v>98.093124219137167</v>
      </c>
      <c r="F38" s="75"/>
      <c r="G38" s="75"/>
      <c r="H38" s="75"/>
    </row>
    <row r="39" spans="1:8" ht="14.4" thickTop="1" thickBot="1" x14ac:dyDescent="0.3">
      <c r="A39" s="90"/>
      <c r="B39" s="91"/>
      <c r="C39" s="91"/>
      <c r="D39" s="91"/>
      <c r="E39" s="91"/>
      <c r="F39" s="75"/>
      <c r="G39" s="75"/>
      <c r="H39" s="75"/>
    </row>
    <row r="40" spans="1:8" ht="30.75" customHeight="1" thickTop="1" thickBot="1" x14ac:dyDescent="0.3">
      <c r="A40" s="227" t="s">
        <v>268</v>
      </c>
      <c r="B40" s="228"/>
      <c r="C40" s="228"/>
      <c r="D40" s="228"/>
      <c r="E40" s="229"/>
      <c r="F40" s="75"/>
      <c r="G40" s="75"/>
      <c r="H40" s="75"/>
    </row>
    <row r="41" spans="1:8" ht="27" customHeight="1" thickTop="1" thickBot="1" x14ac:dyDescent="0.3">
      <c r="A41" s="231" t="s">
        <v>23</v>
      </c>
      <c r="B41" s="233" t="s">
        <v>22</v>
      </c>
      <c r="C41" s="77" t="s">
        <v>20</v>
      </c>
      <c r="D41" s="77" t="s">
        <v>36</v>
      </c>
      <c r="E41" s="77" t="s">
        <v>21</v>
      </c>
    </row>
    <row r="42" spans="1:8" ht="54" thickTop="1" thickBot="1" x14ac:dyDescent="0.3">
      <c r="A42" s="232"/>
      <c r="B42" s="233"/>
      <c r="C42" s="77" t="s">
        <v>193</v>
      </c>
      <c r="D42" s="77" t="s">
        <v>193</v>
      </c>
      <c r="E42" s="77" t="s">
        <v>194</v>
      </c>
    </row>
    <row r="43" spans="1:8" ht="14.25" customHeight="1" thickTop="1" thickBot="1" x14ac:dyDescent="0.3">
      <c r="A43" s="78">
        <v>1</v>
      </c>
      <c r="B43" s="182" t="s">
        <v>0</v>
      </c>
      <c r="C43" s="13">
        <f>C11</f>
        <v>1872249</v>
      </c>
      <c r="D43" s="13">
        <f>D11</f>
        <v>1801448</v>
      </c>
      <c r="E43" s="5">
        <f t="shared" ref="E43:E57" si="1">IF(C43&lt;=0,0,D43/C43*100)</f>
        <v>96.218398300653391</v>
      </c>
    </row>
    <row r="44" spans="1:8" ht="14.4" thickTop="1" thickBot="1" x14ac:dyDescent="0.3">
      <c r="A44" s="78">
        <v>2</v>
      </c>
      <c r="B44" s="186" t="s">
        <v>1</v>
      </c>
      <c r="C44" s="13">
        <v>9879</v>
      </c>
      <c r="D44" s="13">
        <f>D19</f>
        <v>1541</v>
      </c>
      <c r="E44" s="5">
        <f t="shared" si="1"/>
        <v>15.598744812227958</v>
      </c>
    </row>
    <row r="45" spans="1:8" ht="17.25" customHeight="1" thickTop="1" thickBot="1" x14ac:dyDescent="0.3">
      <c r="A45" s="78">
        <v>3</v>
      </c>
      <c r="B45" s="186" t="s">
        <v>11</v>
      </c>
      <c r="C45" s="13">
        <v>15797</v>
      </c>
      <c r="D45" s="13">
        <v>19314</v>
      </c>
      <c r="E45" s="5">
        <f t="shared" si="1"/>
        <v>122.26372095967588</v>
      </c>
    </row>
    <row r="46" spans="1:8" ht="14.4" thickTop="1" thickBot="1" x14ac:dyDescent="0.3">
      <c r="A46" s="78">
        <v>4</v>
      </c>
      <c r="B46" s="189" t="s">
        <v>217</v>
      </c>
      <c r="C46" s="13"/>
      <c r="D46" s="13"/>
      <c r="E46" s="5">
        <f t="shared" si="1"/>
        <v>0</v>
      </c>
    </row>
    <row r="47" spans="1:8" ht="14.4" thickTop="1" thickBot="1" x14ac:dyDescent="0.3">
      <c r="A47" s="78">
        <v>5</v>
      </c>
      <c r="B47" s="189" t="s">
        <v>224</v>
      </c>
      <c r="C47" s="13">
        <v>304100</v>
      </c>
      <c r="D47" s="13">
        <v>274676</v>
      </c>
      <c r="E47" s="5">
        <f t="shared" si="1"/>
        <v>90.324235448865508</v>
      </c>
    </row>
    <row r="48" spans="1:8" ht="27.6" thickTop="1" thickBot="1" x14ac:dyDescent="0.3">
      <c r="A48" s="78">
        <v>6</v>
      </c>
      <c r="B48" s="189" t="s">
        <v>225</v>
      </c>
      <c r="C48" s="13">
        <v>339</v>
      </c>
      <c r="D48" s="13">
        <v>21</v>
      </c>
      <c r="E48" s="5">
        <f t="shared" si="1"/>
        <v>6.1946902654867255</v>
      </c>
    </row>
    <row r="49" spans="1:5" ht="14.4" thickTop="1" thickBot="1" x14ac:dyDescent="0.3">
      <c r="A49" s="78">
        <v>7</v>
      </c>
      <c r="B49" s="189" t="s">
        <v>226</v>
      </c>
      <c r="C49" s="13">
        <v>177754</v>
      </c>
      <c r="D49" s="13">
        <v>143925</v>
      </c>
      <c r="E49" s="5">
        <f t="shared" si="1"/>
        <v>80.968642055874966</v>
      </c>
    </row>
    <row r="50" spans="1:5" ht="14.4" thickTop="1" thickBot="1" x14ac:dyDescent="0.3">
      <c r="A50" s="78">
        <v>8</v>
      </c>
      <c r="B50" s="189" t="s">
        <v>227</v>
      </c>
      <c r="C50" s="13">
        <v>62871</v>
      </c>
      <c r="D50" s="13">
        <f>66111+1</f>
        <v>66112</v>
      </c>
      <c r="E50" s="5">
        <f t="shared" si="1"/>
        <v>105.15499992047208</v>
      </c>
    </row>
    <row r="51" spans="1:5" ht="14.4" thickTop="1" thickBot="1" x14ac:dyDescent="0.3">
      <c r="A51" s="78">
        <v>9</v>
      </c>
      <c r="B51" s="190" t="s">
        <v>2</v>
      </c>
      <c r="C51" s="13">
        <v>246467</v>
      </c>
      <c r="D51" s="13">
        <v>252435</v>
      </c>
      <c r="E51" s="5">
        <f t="shared" si="1"/>
        <v>102.42141950037936</v>
      </c>
    </row>
    <row r="52" spans="1:5" ht="14.4" thickTop="1" thickBot="1" x14ac:dyDescent="0.3">
      <c r="A52" s="78">
        <v>10</v>
      </c>
      <c r="B52" s="191" t="s">
        <v>228</v>
      </c>
      <c r="C52" s="13">
        <v>131173</v>
      </c>
      <c r="D52" s="13">
        <f>139349+1</f>
        <v>139350</v>
      </c>
      <c r="E52" s="5">
        <f t="shared" si="1"/>
        <v>106.23375237282062</v>
      </c>
    </row>
    <row r="53" spans="1:5" ht="15.75" customHeight="1" thickTop="1" thickBot="1" x14ac:dyDescent="0.3">
      <c r="A53" s="78">
        <v>11</v>
      </c>
      <c r="B53" s="190" t="s">
        <v>270</v>
      </c>
      <c r="C53" s="13"/>
      <c r="D53" s="13"/>
      <c r="E53" s="5">
        <f t="shared" si="1"/>
        <v>0</v>
      </c>
    </row>
    <row r="54" spans="1:5" ht="14.4" thickTop="1" thickBot="1" x14ac:dyDescent="0.3">
      <c r="A54" s="78">
        <v>12</v>
      </c>
      <c r="B54" s="191" t="s">
        <v>271</v>
      </c>
      <c r="C54" s="13">
        <v>14132</v>
      </c>
      <c r="D54" s="13">
        <v>25480</v>
      </c>
      <c r="E54" s="5">
        <f t="shared" si="1"/>
        <v>180.30002830455703</v>
      </c>
    </row>
    <row r="55" spans="1:5" ht="14.4" thickTop="1" thickBot="1" x14ac:dyDescent="0.3">
      <c r="A55" s="78">
        <v>13</v>
      </c>
      <c r="B55" s="190" t="s">
        <v>219</v>
      </c>
      <c r="C55" s="13"/>
      <c r="D55" s="13"/>
      <c r="E55" s="5">
        <f t="shared" si="1"/>
        <v>0</v>
      </c>
    </row>
    <row r="56" spans="1:5" ht="14.4" thickTop="1" thickBot="1" x14ac:dyDescent="0.3">
      <c r="A56" s="78">
        <v>14</v>
      </c>
      <c r="B56" s="191" t="s">
        <v>272</v>
      </c>
      <c r="C56" s="13">
        <v>14669</v>
      </c>
      <c r="D56" s="13">
        <v>5858</v>
      </c>
      <c r="E56" s="5">
        <f t="shared" si="1"/>
        <v>39.934555866112206</v>
      </c>
    </row>
    <row r="57" spans="1:5" ht="18.75" customHeight="1" thickTop="1" thickBot="1" x14ac:dyDescent="0.3">
      <c r="A57" s="78">
        <v>15</v>
      </c>
      <c r="B57" s="188" t="s">
        <v>207</v>
      </c>
      <c r="C57" s="6">
        <f>C43+C44+C45-C46-C47-C48-C49-C50-C51-C52-C53-C54-C55-C56</f>
        <v>946420</v>
      </c>
      <c r="D57" s="6">
        <f>D43+D44+D45-D46-D47-D48-D49-D50-D51-D52-D53-D54-D55-D56</f>
        <v>914446</v>
      </c>
      <c r="E57" s="6">
        <f t="shared" si="1"/>
        <v>96.621584497369028</v>
      </c>
    </row>
    <row r="58" spans="1:5" ht="13.8" thickTop="1" x14ac:dyDescent="0.25">
      <c r="A58" s="67"/>
      <c r="B58" s="93"/>
      <c r="C58" s="67"/>
      <c r="D58" s="67"/>
      <c r="E58" s="67"/>
    </row>
    <row r="59" spans="1:5" x14ac:dyDescent="0.25">
      <c r="A59" s="67"/>
      <c r="B59" s="93"/>
      <c r="C59" s="67"/>
      <c r="D59" s="67"/>
      <c r="E59" s="67"/>
    </row>
    <row r="60" spans="1:5" x14ac:dyDescent="0.25">
      <c r="A60" s="67"/>
      <c r="B60" s="70"/>
      <c r="C60" s="67"/>
      <c r="D60" s="67"/>
      <c r="E60" s="67"/>
    </row>
    <row r="61" spans="1:5" x14ac:dyDescent="0.25">
      <c r="B61" s="94"/>
    </row>
    <row r="62" spans="1:5" x14ac:dyDescent="0.25">
      <c r="B62" s="95"/>
    </row>
    <row r="63" spans="1:5" x14ac:dyDescent="0.25">
      <c r="B63" s="95"/>
    </row>
    <row r="64" spans="1:5" x14ac:dyDescent="0.25">
      <c r="B64" s="94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78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zoomScale="115" workbookViewId="0">
      <selection activeCell="C22" sqref="C22"/>
    </sheetView>
  </sheetViews>
  <sheetFormatPr defaultColWidth="9.109375" defaultRowHeight="13.2" x14ac:dyDescent="0.25"/>
  <cols>
    <col min="1" max="1" width="69.33203125" style="69" customWidth="1"/>
    <col min="2" max="2" width="14.5546875" style="69" customWidth="1"/>
    <col min="3" max="3" width="15.33203125" style="69" customWidth="1"/>
    <col min="4" max="4" width="12.6640625" style="69" customWidth="1"/>
    <col min="5" max="16384" width="9.109375" style="69"/>
  </cols>
  <sheetData>
    <row r="1" spans="1:9" x14ac:dyDescent="0.25">
      <c r="A1" s="96" t="s">
        <v>244</v>
      </c>
      <c r="B1" s="223" t="str">
        <f>'ФИ-Почетна'!$C$18</f>
        <v>МЕРМЕРЕН КОМБИНАТ АД ПРИЛЕП</v>
      </c>
      <c r="C1" s="237"/>
      <c r="D1" s="237"/>
    </row>
    <row r="2" spans="1:9" x14ac:dyDescent="0.25">
      <c r="A2" s="96" t="s">
        <v>252</v>
      </c>
      <c r="B2" s="44" t="str">
        <f>'ФИ-Почетна'!$C$22</f>
        <v>01.01 - 31.12</v>
      </c>
      <c r="C2" s="97"/>
      <c r="D2" s="98"/>
      <c r="E2" s="99"/>
      <c r="F2" s="99"/>
      <c r="G2" s="99"/>
    </row>
    <row r="3" spans="1:9" ht="12.75" customHeight="1" x14ac:dyDescent="0.25">
      <c r="A3" s="45" t="s">
        <v>249</v>
      </c>
      <c r="B3" s="47">
        <f>'ФИ-Почетна'!$C$23</f>
        <v>2023</v>
      </c>
      <c r="C3" s="97"/>
      <c r="D3" s="100"/>
      <c r="E3" s="94"/>
      <c r="F3" s="94"/>
    </row>
    <row r="4" spans="1:9" ht="14.25" customHeight="1" x14ac:dyDescent="0.25">
      <c r="A4" s="45" t="s">
        <v>253</v>
      </c>
      <c r="B4" s="47" t="str">
        <f>'ФИ-Почетна'!$C$20</f>
        <v>не</v>
      </c>
      <c r="C4" s="100"/>
      <c r="D4" s="100"/>
    </row>
    <row r="5" spans="1:9" ht="18.75" customHeight="1" x14ac:dyDescent="0.3">
      <c r="A5" s="236" t="s">
        <v>111</v>
      </c>
      <c r="B5" s="236"/>
      <c r="C5" s="236"/>
      <c r="D5" s="67"/>
    </row>
    <row r="6" spans="1:9" ht="14.25" customHeight="1" x14ac:dyDescent="0.25">
      <c r="A6" s="67"/>
      <c r="B6" s="67"/>
      <c r="C6" s="67"/>
      <c r="D6" s="67"/>
    </row>
    <row r="7" spans="1:9" ht="14.25" customHeight="1" thickBot="1" x14ac:dyDescent="0.3">
      <c r="A7" s="67"/>
      <c r="B7" s="101"/>
      <c r="C7" s="234" t="s">
        <v>24</v>
      </c>
      <c r="D7" s="234"/>
      <c r="E7" s="102"/>
    </row>
    <row r="8" spans="1:9" s="104" customFormat="1" ht="41.25" customHeight="1" thickTop="1" thickBot="1" x14ac:dyDescent="0.3">
      <c r="A8" s="103" t="s">
        <v>22</v>
      </c>
      <c r="B8" s="103" t="s">
        <v>20</v>
      </c>
      <c r="C8" s="103" t="s">
        <v>36</v>
      </c>
      <c r="D8" s="103" t="s">
        <v>21</v>
      </c>
    </row>
    <row r="9" spans="1:9" ht="14.4" thickTop="1" thickBot="1" x14ac:dyDescent="0.3">
      <c r="A9" s="105" t="s">
        <v>65</v>
      </c>
      <c r="B9" s="12">
        <f>B10+SUM(B12:B28)</f>
        <v>930561</v>
      </c>
      <c r="C9" s="12">
        <f>C10+SUM(C12:C28)</f>
        <v>958814</v>
      </c>
      <c r="D9" s="12">
        <f>IF(B9&lt;=0,0,C9/B9*100)</f>
        <v>103.03612551998202</v>
      </c>
    </row>
    <row r="10" spans="1:9" ht="15.75" customHeight="1" thickTop="1" thickBot="1" x14ac:dyDescent="0.3">
      <c r="A10" s="88" t="s">
        <v>47</v>
      </c>
      <c r="B10" s="11">
        <v>945849</v>
      </c>
      <c r="C10" s="11">
        <v>917544</v>
      </c>
      <c r="D10" s="110">
        <f>IF(B10&lt;=0,0,C10/B10*100)</f>
        <v>97.007450449278892</v>
      </c>
      <c r="G10" s="107"/>
      <c r="H10" s="107"/>
      <c r="I10" s="107"/>
    </row>
    <row r="11" spans="1:9" ht="15.75" customHeight="1" thickTop="1" thickBot="1" x14ac:dyDescent="0.3">
      <c r="A11" s="83" t="s">
        <v>61</v>
      </c>
      <c r="B11" s="1"/>
      <c r="C11" s="1"/>
      <c r="D11" s="110"/>
      <c r="G11" s="107"/>
      <c r="H11" s="107"/>
      <c r="I11" s="107"/>
    </row>
    <row r="12" spans="1:9" ht="15.75" customHeight="1" thickTop="1" thickBot="1" x14ac:dyDescent="0.3">
      <c r="A12" s="79" t="s">
        <v>31</v>
      </c>
      <c r="B12" s="11">
        <v>131294</v>
      </c>
      <c r="C12" s="11">
        <v>139531</v>
      </c>
      <c r="D12" s="110">
        <f t="shared" ref="D12:D28" si="0">IF(B12&lt;=0,0,C12/B12*100)</f>
        <v>106.27370633844654</v>
      </c>
      <c r="G12" s="107"/>
      <c r="H12" s="107"/>
      <c r="I12" s="107"/>
    </row>
    <row r="13" spans="1:9" ht="15.75" customHeight="1" thickTop="1" thickBot="1" x14ac:dyDescent="0.3">
      <c r="A13" s="79" t="s">
        <v>68</v>
      </c>
      <c r="B13" s="11">
        <v>22776</v>
      </c>
      <c r="C13" s="11">
        <v>31123</v>
      </c>
      <c r="D13" s="110">
        <f t="shared" si="0"/>
        <v>136.64822620302073</v>
      </c>
      <c r="G13" s="107"/>
      <c r="H13" s="107"/>
      <c r="I13" s="107"/>
    </row>
    <row r="14" spans="1:9" ht="15.75" customHeight="1" thickTop="1" thickBot="1" x14ac:dyDescent="0.3">
      <c r="A14" s="79" t="s">
        <v>48</v>
      </c>
      <c r="B14" s="11">
        <v>-26287</v>
      </c>
      <c r="C14" s="11">
        <v>-24297</v>
      </c>
      <c r="D14" s="110">
        <f t="shared" si="0"/>
        <v>0</v>
      </c>
      <c r="G14" s="107"/>
      <c r="H14" s="107"/>
      <c r="I14" s="107"/>
    </row>
    <row r="15" spans="1:9" ht="15.75" customHeight="1" thickTop="1" thickBot="1" x14ac:dyDescent="0.3">
      <c r="A15" s="79" t="s">
        <v>49</v>
      </c>
      <c r="B15" s="11">
        <v>-44198</v>
      </c>
      <c r="C15" s="11">
        <v>-73872</v>
      </c>
      <c r="D15" s="110">
        <f t="shared" si="0"/>
        <v>0</v>
      </c>
      <c r="G15" s="107"/>
      <c r="H15" s="107"/>
      <c r="I15" s="107"/>
    </row>
    <row r="16" spans="1:9" ht="15.75" customHeight="1" thickTop="1" thickBot="1" x14ac:dyDescent="0.3">
      <c r="A16" s="79" t="s">
        <v>50</v>
      </c>
      <c r="B16" s="11">
        <v>-30606</v>
      </c>
      <c r="C16" s="11">
        <v>32714</v>
      </c>
      <c r="D16" s="110">
        <f t="shared" si="0"/>
        <v>0</v>
      </c>
      <c r="G16" s="107"/>
      <c r="H16" s="107"/>
      <c r="I16" s="107"/>
    </row>
    <row r="17" spans="1:9" ht="15.75" customHeight="1" thickTop="1" thickBot="1" x14ac:dyDescent="0.3">
      <c r="A17" s="79" t="s">
        <v>51</v>
      </c>
      <c r="B17" s="11">
        <v>-5235</v>
      </c>
      <c r="C17" s="11">
        <v>3036</v>
      </c>
      <c r="D17" s="110">
        <f t="shared" si="0"/>
        <v>0</v>
      </c>
      <c r="G17" s="107"/>
      <c r="H17" s="107"/>
      <c r="I17" s="107"/>
    </row>
    <row r="18" spans="1:9" ht="15.75" customHeight="1" thickTop="1" thickBot="1" x14ac:dyDescent="0.3">
      <c r="A18" s="79" t="s">
        <v>52</v>
      </c>
      <c r="B18" s="11">
        <v>204</v>
      </c>
      <c r="C18" s="11">
        <v>-409</v>
      </c>
      <c r="D18" s="110">
        <f t="shared" si="0"/>
        <v>-200.49019607843138</v>
      </c>
      <c r="G18" s="107"/>
      <c r="H18" s="107"/>
      <c r="I18" s="107"/>
    </row>
    <row r="19" spans="1:9" ht="15.75" customHeight="1" thickTop="1" thickBot="1" x14ac:dyDescent="0.3">
      <c r="A19" s="79" t="s">
        <v>53</v>
      </c>
      <c r="B19" s="11">
        <v>4526</v>
      </c>
      <c r="C19" s="11">
        <v>16506</v>
      </c>
      <c r="D19" s="110">
        <f t="shared" si="0"/>
        <v>364.69288555015464</v>
      </c>
      <c r="G19" s="107"/>
      <c r="H19" s="107"/>
      <c r="I19" s="107"/>
    </row>
    <row r="20" spans="1:9" ht="15.75" customHeight="1" thickTop="1" thickBot="1" x14ac:dyDescent="0.3">
      <c r="A20" s="79" t="s">
        <v>54</v>
      </c>
      <c r="B20" s="11">
        <v>4026</v>
      </c>
      <c r="C20" s="11">
        <v>-5507</v>
      </c>
      <c r="D20" s="110">
        <f t="shared" si="0"/>
        <v>-136.78589170392451</v>
      </c>
      <c r="G20" s="107"/>
      <c r="H20" s="107"/>
      <c r="I20" s="107"/>
    </row>
    <row r="21" spans="1:9" ht="16.5" customHeight="1" thickTop="1" thickBot="1" x14ac:dyDescent="0.3">
      <c r="A21" s="79" t="s">
        <v>55</v>
      </c>
      <c r="B21" s="11">
        <v>-1478</v>
      </c>
      <c r="C21" s="11">
        <f>2549-1</f>
        <v>2548</v>
      </c>
      <c r="D21" s="110">
        <f t="shared" si="0"/>
        <v>0</v>
      </c>
      <c r="G21" s="107"/>
      <c r="H21" s="107"/>
      <c r="I21" s="107"/>
    </row>
    <row r="22" spans="1:9" ht="15.75" customHeight="1" thickTop="1" thickBot="1" x14ac:dyDescent="0.3">
      <c r="A22" s="79" t="s">
        <v>56</v>
      </c>
      <c r="B22" s="11">
        <v>4789</v>
      </c>
      <c r="C22" s="11">
        <v>3433</v>
      </c>
      <c r="D22" s="110">
        <f t="shared" si="0"/>
        <v>71.685111714345368</v>
      </c>
      <c r="G22" s="107"/>
      <c r="H22" s="107"/>
      <c r="I22" s="107"/>
    </row>
    <row r="23" spans="1:9" ht="15.75" customHeight="1" thickTop="1" thickBot="1" x14ac:dyDescent="0.3">
      <c r="A23" s="79" t="s">
        <v>62</v>
      </c>
      <c r="B23" s="11">
        <v>-1</v>
      </c>
      <c r="C23" s="11">
        <v>-57</v>
      </c>
      <c r="D23" s="110">
        <f t="shared" si="0"/>
        <v>0</v>
      </c>
      <c r="G23" s="107"/>
      <c r="H23" s="107"/>
      <c r="I23" s="107"/>
    </row>
    <row r="24" spans="1:9" ht="15.75" customHeight="1" thickTop="1" thickBot="1" x14ac:dyDescent="0.3">
      <c r="A24" s="79" t="s">
        <v>63</v>
      </c>
      <c r="B24" s="11"/>
      <c r="C24" s="11"/>
      <c r="D24" s="110">
        <f t="shared" si="0"/>
        <v>0</v>
      </c>
    </row>
    <row r="25" spans="1:9" ht="15.75" customHeight="1" thickTop="1" thickBot="1" x14ac:dyDescent="0.3">
      <c r="A25" s="79" t="s">
        <v>64</v>
      </c>
      <c r="B25" s="11">
        <v>-73463</v>
      </c>
      <c r="C25" s="11">
        <v>-79237</v>
      </c>
      <c r="D25" s="110">
        <f t="shared" si="0"/>
        <v>0</v>
      </c>
    </row>
    <row r="26" spans="1:9" ht="15.75" customHeight="1" thickTop="1" thickBot="1" x14ac:dyDescent="0.3">
      <c r="A26" s="79" t="s">
        <v>66</v>
      </c>
      <c r="B26" s="11"/>
      <c r="C26" s="11"/>
      <c r="D26" s="110">
        <f t="shared" si="0"/>
        <v>0</v>
      </c>
    </row>
    <row r="27" spans="1:9" ht="15.75" customHeight="1" thickTop="1" thickBot="1" x14ac:dyDescent="0.3">
      <c r="A27" s="79" t="s">
        <v>67</v>
      </c>
      <c r="B27" s="11"/>
      <c r="C27" s="11"/>
      <c r="D27" s="110">
        <f t="shared" si="0"/>
        <v>0</v>
      </c>
    </row>
    <row r="28" spans="1:9" ht="15.75" customHeight="1" thickTop="1" thickBot="1" x14ac:dyDescent="0.3">
      <c r="A28" s="79" t="s">
        <v>92</v>
      </c>
      <c r="B28" s="11">
        <v>-1635</v>
      </c>
      <c r="C28" s="11">
        <v>-4242</v>
      </c>
      <c r="D28" s="110">
        <f t="shared" si="0"/>
        <v>0</v>
      </c>
    </row>
    <row r="29" spans="1:9" ht="15.75" customHeight="1" thickTop="1" thickBot="1" x14ac:dyDescent="0.3">
      <c r="A29" s="105" t="s">
        <v>80</v>
      </c>
      <c r="B29" s="12">
        <f>SUM(B30:B38)</f>
        <v>-189556</v>
      </c>
      <c r="C29" s="12">
        <f>SUM(C30:C38)</f>
        <v>-2254</v>
      </c>
      <c r="D29" s="111">
        <f>IF(B29&lt;=0,0,C29/B29*100)</f>
        <v>0</v>
      </c>
    </row>
    <row r="30" spans="1:9" ht="18" customHeight="1" thickTop="1" thickBot="1" x14ac:dyDescent="0.3">
      <c r="A30" s="79" t="s">
        <v>93</v>
      </c>
      <c r="B30" s="11">
        <v>-114307</v>
      </c>
      <c r="C30" s="11">
        <v>-146253</v>
      </c>
      <c r="D30" s="110">
        <f>IF(B30&lt;=0,0,C30/B30*100)</f>
        <v>0</v>
      </c>
    </row>
    <row r="31" spans="1:9" ht="16.5" customHeight="1" thickTop="1" thickBot="1" x14ac:dyDescent="0.3">
      <c r="A31" s="79" t="s">
        <v>94</v>
      </c>
      <c r="B31" s="11">
        <v>371</v>
      </c>
      <c r="C31" s="11">
        <v>129</v>
      </c>
      <c r="D31" s="110">
        <f t="shared" ref="D31:D38" si="1">IF(B31&lt;=0,0,C31/B31*100)</f>
        <v>34.770889487870619</v>
      </c>
    </row>
    <row r="32" spans="1:9" ht="27.6" thickTop="1" thickBot="1" x14ac:dyDescent="0.3">
      <c r="A32" s="79" t="s">
        <v>98</v>
      </c>
      <c r="B32" s="11"/>
      <c r="C32" s="11"/>
      <c r="D32" s="110">
        <f t="shared" si="1"/>
        <v>0</v>
      </c>
    </row>
    <row r="33" spans="1:4" ht="31.5" customHeight="1" thickTop="1" thickBot="1" x14ac:dyDescent="0.3">
      <c r="A33" s="79" t="s">
        <v>97</v>
      </c>
      <c r="B33" s="11"/>
      <c r="C33" s="11"/>
      <c r="D33" s="110">
        <f t="shared" si="1"/>
        <v>0</v>
      </c>
    </row>
    <row r="34" spans="1:4" ht="27.6" thickTop="1" thickBot="1" x14ac:dyDescent="0.3">
      <c r="A34" s="79" t="s">
        <v>99</v>
      </c>
      <c r="B34" s="11"/>
      <c r="C34" s="11"/>
      <c r="D34" s="110">
        <f t="shared" si="1"/>
        <v>0</v>
      </c>
    </row>
    <row r="35" spans="1:4" ht="27.6" thickTop="1" thickBot="1" x14ac:dyDescent="0.3">
      <c r="A35" s="79" t="s">
        <v>100</v>
      </c>
      <c r="B35" s="11"/>
      <c r="C35" s="11"/>
      <c r="D35" s="110">
        <f t="shared" si="1"/>
        <v>0</v>
      </c>
    </row>
    <row r="36" spans="1:4" ht="14.4" thickTop="1" thickBot="1" x14ac:dyDescent="0.3">
      <c r="A36" s="79" t="s">
        <v>101</v>
      </c>
      <c r="B36" s="11">
        <v>1636</v>
      </c>
      <c r="C36" s="11">
        <v>4299</v>
      </c>
      <c r="D36" s="110">
        <f t="shared" si="1"/>
        <v>262.77506112469439</v>
      </c>
    </row>
    <row r="37" spans="1:4" ht="14.4" thickTop="1" thickBot="1" x14ac:dyDescent="0.3">
      <c r="A37" s="79" t="s">
        <v>102</v>
      </c>
      <c r="B37" s="11"/>
      <c r="C37" s="11"/>
      <c r="D37" s="110">
        <f t="shared" si="1"/>
        <v>0</v>
      </c>
    </row>
    <row r="38" spans="1:4" ht="14.4" thickTop="1" thickBot="1" x14ac:dyDescent="0.3">
      <c r="A38" s="79" t="s">
        <v>103</v>
      </c>
      <c r="B38" s="11">
        <v>-77256</v>
      </c>
      <c r="C38" s="11">
        <v>139571</v>
      </c>
      <c r="D38" s="110">
        <f t="shared" si="1"/>
        <v>0</v>
      </c>
    </row>
    <row r="39" spans="1:4" ht="14.4" thickTop="1" thickBot="1" x14ac:dyDescent="0.3">
      <c r="A39" s="105" t="s">
        <v>104</v>
      </c>
      <c r="B39" s="12">
        <f>SUM(B40:B46)</f>
        <v>-988715</v>
      </c>
      <c r="C39" s="12">
        <f>SUM(C40:C46)</f>
        <v>-1166566</v>
      </c>
      <c r="D39" s="111">
        <f>IF(B39&lt;=0,0,C39/B39*100)</f>
        <v>0</v>
      </c>
    </row>
    <row r="40" spans="1:4" ht="27.6" thickTop="1" thickBot="1" x14ac:dyDescent="0.3">
      <c r="A40" s="79" t="s">
        <v>107</v>
      </c>
      <c r="B40" s="11"/>
      <c r="C40" s="11"/>
      <c r="D40" s="110">
        <f>IF(B40&lt;=0,0,C40/B40*100)</f>
        <v>0</v>
      </c>
    </row>
    <row r="41" spans="1:4" ht="14.4" thickTop="1" thickBot="1" x14ac:dyDescent="0.3">
      <c r="A41" s="79" t="s">
        <v>108</v>
      </c>
      <c r="B41" s="11"/>
      <c r="C41" s="11"/>
      <c r="D41" s="110">
        <f t="shared" ref="D41:D49" si="2">IF(B41&lt;=0,0,C41/B41*100)</f>
        <v>0</v>
      </c>
    </row>
    <row r="42" spans="1:4" ht="27.6" thickTop="1" thickBot="1" x14ac:dyDescent="0.3">
      <c r="A42" s="79" t="s">
        <v>109</v>
      </c>
      <c r="B42" s="11"/>
      <c r="C42" s="11"/>
      <c r="D42" s="110">
        <f t="shared" si="2"/>
        <v>0</v>
      </c>
    </row>
    <row r="43" spans="1:4" ht="14.4" thickTop="1" thickBot="1" x14ac:dyDescent="0.3">
      <c r="A43" s="79" t="s">
        <v>57</v>
      </c>
      <c r="B43" s="11"/>
      <c r="C43" s="11"/>
      <c r="D43" s="110">
        <f t="shared" si="2"/>
        <v>0</v>
      </c>
    </row>
    <row r="44" spans="1:4" ht="14.4" thickTop="1" thickBot="1" x14ac:dyDescent="0.3">
      <c r="A44" s="79" t="s">
        <v>58</v>
      </c>
      <c r="B44" s="11">
        <v>-988715</v>
      </c>
      <c r="C44" s="11">
        <v>-1170013</v>
      </c>
      <c r="D44" s="110">
        <f t="shared" si="2"/>
        <v>0</v>
      </c>
    </row>
    <row r="45" spans="1:4" ht="14.4" thickTop="1" thickBot="1" x14ac:dyDescent="0.3">
      <c r="A45" s="79" t="s">
        <v>197</v>
      </c>
      <c r="B45" s="11"/>
      <c r="C45" s="11"/>
      <c r="D45" s="110">
        <f t="shared" si="2"/>
        <v>0</v>
      </c>
    </row>
    <row r="46" spans="1:4" ht="16.5" customHeight="1" thickTop="1" thickBot="1" x14ac:dyDescent="0.3">
      <c r="A46" s="79" t="s">
        <v>110</v>
      </c>
      <c r="B46" s="11"/>
      <c r="C46" s="11">
        <v>3447</v>
      </c>
      <c r="D46" s="110">
        <f t="shared" si="2"/>
        <v>0</v>
      </c>
    </row>
    <row r="47" spans="1:4" ht="14.4" thickTop="1" thickBot="1" x14ac:dyDescent="0.3">
      <c r="A47" s="105" t="s">
        <v>59</v>
      </c>
      <c r="B47" s="12">
        <f>B9+B29+B39</f>
        <v>-247710</v>
      </c>
      <c r="C47" s="12">
        <f>C9+C29+C39</f>
        <v>-210006</v>
      </c>
      <c r="D47" s="12">
        <f t="shared" si="2"/>
        <v>0</v>
      </c>
    </row>
    <row r="48" spans="1:4" ht="14.4" thickTop="1" thickBot="1" x14ac:dyDescent="0.3">
      <c r="A48" s="88" t="s">
        <v>60</v>
      </c>
      <c r="B48" s="11">
        <v>644735</v>
      </c>
      <c r="C48" s="11">
        <v>397025</v>
      </c>
      <c r="D48" s="110">
        <f t="shared" si="2"/>
        <v>61.579563696712604</v>
      </c>
    </row>
    <row r="49" spans="1:4" ht="14.4" thickTop="1" thickBot="1" x14ac:dyDescent="0.3">
      <c r="A49" s="105" t="s">
        <v>199</v>
      </c>
      <c r="B49" s="12">
        <f>B47+B48</f>
        <v>397025</v>
      </c>
      <c r="C49" s="12">
        <f>C47+C48</f>
        <v>187019</v>
      </c>
      <c r="D49" s="12">
        <f t="shared" si="2"/>
        <v>47.105094137648763</v>
      </c>
    </row>
    <row r="50" spans="1:4" ht="13.8" thickTop="1" x14ac:dyDescent="0.25">
      <c r="A50" s="67"/>
      <c r="B50" s="67"/>
      <c r="C50" s="67"/>
      <c r="D50" s="67"/>
    </row>
    <row r="51" spans="1:4" x14ac:dyDescent="0.25">
      <c r="B51" s="109"/>
    </row>
    <row r="52" spans="1:4" x14ac:dyDescent="0.25">
      <c r="B52" s="109"/>
    </row>
    <row r="53" spans="1:4" x14ac:dyDescent="0.25">
      <c r="B53" s="109"/>
    </row>
    <row r="55" spans="1:4" x14ac:dyDescent="0.25">
      <c r="B55" s="109"/>
    </row>
    <row r="56" spans="1:4" x14ac:dyDescent="0.25">
      <c r="B56" s="109"/>
    </row>
    <row r="57" spans="1:4" x14ac:dyDescent="0.25">
      <c r="B57" s="109"/>
    </row>
    <row r="58" spans="1:4" x14ac:dyDescent="0.25">
      <c r="B58" s="109"/>
    </row>
    <row r="59" spans="1:4" x14ac:dyDescent="0.25">
      <c r="B59" s="109"/>
    </row>
  </sheetData>
  <sheetProtection password="B44F" sheet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110" workbookViewId="0">
      <selection activeCell="E35" sqref="E35"/>
    </sheetView>
  </sheetViews>
  <sheetFormatPr defaultColWidth="9.109375" defaultRowHeight="13.2" x14ac:dyDescent="0.25"/>
  <cols>
    <col min="1" max="1" width="51.6640625" style="114" customWidth="1"/>
    <col min="2" max="2" width="13" style="114" customWidth="1"/>
    <col min="3" max="3" width="12" style="114" customWidth="1"/>
    <col min="4" max="4" width="11.33203125" style="114" customWidth="1"/>
    <col min="5" max="5" width="13.88671875" style="114" customWidth="1"/>
    <col min="6" max="6" width="10.6640625" style="114" customWidth="1"/>
    <col min="7" max="7" width="15.44140625" style="114" customWidth="1"/>
    <col min="8" max="16384" width="9.109375" style="114"/>
  </cols>
  <sheetData>
    <row r="1" spans="1:7" ht="15.75" customHeight="1" x14ac:dyDescent="0.25">
      <c r="A1" s="96" t="s">
        <v>244</v>
      </c>
      <c r="B1" s="223" t="str">
        <f>'ФИ-Почетна'!$C$18</f>
        <v>МЕРМЕРЕН КОМБИНАТ АД ПРИЛЕП</v>
      </c>
      <c r="C1" s="237"/>
      <c r="D1" s="237"/>
      <c r="E1" s="112"/>
      <c r="F1" s="240"/>
      <c r="G1" s="240"/>
    </row>
    <row r="2" spans="1:7" ht="12.75" customHeight="1" x14ac:dyDescent="0.25">
      <c r="A2" s="96" t="s">
        <v>252</v>
      </c>
      <c r="B2" s="44" t="str">
        <f>'ФИ-Почетна'!$C$22</f>
        <v>01.01 - 31.12</v>
      </c>
      <c r="C2" s="97"/>
      <c r="D2" s="98"/>
      <c r="E2" s="115"/>
      <c r="F2" s="241"/>
      <c r="G2" s="241"/>
    </row>
    <row r="3" spans="1:7" ht="12.75" customHeight="1" x14ac:dyDescent="0.25">
      <c r="A3" s="45" t="s">
        <v>249</v>
      </c>
      <c r="B3" s="47">
        <f>'ФИ-Почетна'!$C$23</f>
        <v>2023</v>
      </c>
      <c r="C3" s="97"/>
      <c r="D3" s="100"/>
      <c r="E3" s="115"/>
      <c r="F3" s="116"/>
      <c r="G3" s="116"/>
    </row>
    <row r="4" spans="1:7" ht="12.75" customHeight="1" x14ac:dyDescent="0.25">
      <c r="A4" s="45" t="s">
        <v>253</v>
      </c>
      <c r="B4" s="47" t="str">
        <f>'ФИ-Почетна'!$C$20</f>
        <v>не</v>
      </c>
      <c r="C4" s="100"/>
      <c r="D4" s="100"/>
      <c r="E4" s="115"/>
      <c r="F4" s="116"/>
      <c r="G4" s="116"/>
    </row>
    <row r="5" spans="1:7" ht="33.75" customHeight="1" x14ac:dyDescent="0.25">
      <c r="A5" s="239" t="s">
        <v>135</v>
      </c>
      <c r="B5" s="239"/>
      <c r="C5" s="239"/>
      <c r="D5" s="239"/>
      <c r="E5" s="239"/>
      <c r="F5" s="239"/>
      <c r="G5" s="239"/>
    </row>
    <row r="6" spans="1:7" ht="21" customHeight="1" x14ac:dyDescent="0.25">
      <c r="A6" s="117"/>
      <c r="B6" s="118"/>
      <c r="C6" s="118"/>
      <c r="D6" s="118"/>
      <c r="E6" s="244" t="s">
        <v>24</v>
      </c>
      <c r="F6" s="244"/>
      <c r="G6" s="244"/>
    </row>
    <row r="7" spans="1:7" ht="18" customHeight="1" x14ac:dyDescent="0.25">
      <c r="A7" s="242" t="s">
        <v>134</v>
      </c>
      <c r="B7" s="243" t="s">
        <v>200</v>
      </c>
      <c r="C7" s="243"/>
      <c r="D7" s="243"/>
      <c r="E7" s="243"/>
      <c r="F7" s="238" t="s">
        <v>6</v>
      </c>
      <c r="G7" s="238" t="s">
        <v>129</v>
      </c>
    </row>
    <row r="8" spans="1:7" s="121" customFormat="1" ht="36" x14ac:dyDescent="0.25">
      <c r="A8" s="242"/>
      <c r="B8" s="120" t="s">
        <v>159</v>
      </c>
      <c r="C8" s="120" t="s">
        <v>127</v>
      </c>
      <c r="D8" s="120" t="s">
        <v>201</v>
      </c>
      <c r="E8" s="120" t="s">
        <v>128</v>
      </c>
      <c r="F8" s="238"/>
      <c r="G8" s="238"/>
    </row>
    <row r="9" spans="1:7" x14ac:dyDescent="0.25">
      <c r="A9" s="122" t="s">
        <v>113</v>
      </c>
      <c r="B9" s="7">
        <v>360969</v>
      </c>
      <c r="C9" s="7">
        <v>0</v>
      </c>
      <c r="D9" s="7">
        <v>818656</v>
      </c>
      <c r="E9" s="7">
        <v>1469492</v>
      </c>
      <c r="F9" s="7">
        <v>0</v>
      </c>
      <c r="G9" s="2">
        <f t="shared" ref="G9:G27" si="0">SUM(B9:F9)</f>
        <v>2649117</v>
      </c>
    </row>
    <row r="10" spans="1:7" x14ac:dyDescent="0.25">
      <c r="A10" s="124" t="s">
        <v>118</v>
      </c>
      <c r="B10" s="8"/>
      <c r="C10" s="8"/>
      <c r="D10" s="8"/>
      <c r="E10" s="8"/>
      <c r="F10" s="8"/>
      <c r="G10" s="2">
        <f t="shared" si="0"/>
        <v>0</v>
      </c>
    </row>
    <row r="11" spans="1:7" x14ac:dyDescent="0.25">
      <c r="A11" s="124" t="s">
        <v>114</v>
      </c>
      <c r="B11" s="8"/>
      <c r="C11" s="8"/>
      <c r="D11" s="8"/>
      <c r="E11" s="8"/>
      <c r="F11" s="8"/>
      <c r="G11" s="2">
        <f t="shared" si="0"/>
        <v>0</v>
      </c>
    </row>
    <row r="12" spans="1:7" x14ac:dyDescent="0.25">
      <c r="A12" s="124" t="s">
        <v>115</v>
      </c>
      <c r="B12" s="8"/>
      <c r="C12" s="8"/>
      <c r="D12" s="8"/>
      <c r="E12" s="8"/>
      <c r="F12" s="8"/>
      <c r="G12" s="2">
        <f t="shared" si="0"/>
        <v>0</v>
      </c>
    </row>
    <row r="13" spans="1:7" x14ac:dyDescent="0.25">
      <c r="A13" s="124" t="s">
        <v>116</v>
      </c>
      <c r="B13" s="8"/>
      <c r="C13" s="8"/>
      <c r="D13" s="8"/>
      <c r="E13" s="8"/>
      <c r="F13" s="8"/>
      <c r="G13" s="2">
        <f t="shared" si="0"/>
        <v>0</v>
      </c>
    </row>
    <row r="14" spans="1:7" x14ac:dyDescent="0.25">
      <c r="A14" s="124" t="s">
        <v>117</v>
      </c>
      <c r="B14" s="8"/>
      <c r="C14" s="8"/>
      <c r="D14" s="8"/>
      <c r="E14" s="8">
        <v>859626</v>
      </c>
      <c r="F14" s="8"/>
      <c r="G14" s="2">
        <f t="shared" si="0"/>
        <v>859626</v>
      </c>
    </row>
    <row r="15" spans="1:7" x14ac:dyDescent="0.25">
      <c r="A15" s="124" t="s">
        <v>119</v>
      </c>
      <c r="B15" s="8"/>
      <c r="C15" s="8"/>
      <c r="D15" s="8">
        <v>116933</v>
      </c>
      <c r="E15" s="8">
        <v>-116933</v>
      </c>
      <c r="F15" s="8"/>
      <c r="G15" s="2">
        <f t="shared" si="0"/>
        <v>0</v>
      </c>
    </row>
    <row r="16" spans="1:7" ht="28.5" customHeight="1" x14ac:dyDescent="0.25">
      <c r="A16" s="124" t="s">
        <v>202</v>
      </c>
      <c r="B16" s="8"/>
      <c r="C16" s="8"/>
      <c r="D16" s="8"/>
      <c r="E16" s="8">
        <v>-988913</v>
      </c>
      <c r="F16" s="8"/>
      <c r="G16" s="2">
        <f t="shared" si="0"/>
        <v>-988913</v>
      </c>
    </row>
    <row r="17" spans="1:7" ht="26.4" x14ac:dyDescent="0.25">
      <c r="A17" s="124" t="s">
        <v>131</v>
      </c>
      <c r="B17" s="8"/>
      <c r="C17" s="8"/>
      <c r="D17" s="8"/>
      <c r="E17" s="8"/>
      <c r="F17" s="8"/>
      <c r="G17" s="2">
        <f t="shared" si="0"/>
        <v>0</v>
      </c>
    </row>
    <row r="18" spans="1:7" x14ac:dyDescent="0.25">
      <c r="A18" s="124" t="s">
        <v>214</v>
      </c>
      <c r="B18" s="8"/>
      <c r="C18" s="8"/>
      <c r="D18" s="8">
        <v>-1338</v>
      </c>
      <c r="E18" s="8">
        <v>1204</v>
      </c>
      <c r="F18" s="8"/>
      <c r="G18" s="2">
        <f t="shared" si="0"/>
        <v>-134</v>
      </c>
    </row>
    <row r="19" spans="1:7" x14ac:dyDescent="0.25">
      <c r="A19" s="124" t="s">
        <v>130</v>
      </c>
      <c r="B19" s="8"/>
      <c r="C19" s="8"/>
      <c r="D19" s="8"/>
      <c r="E19" s="8"/>
      <c r="F19" s="8"/>
      <c r="G19" s="2">
        <f t="shared" si="0"/>
        <v>0</v>
      </c>
    </row>
    <row r="20" spans="1:7" ht="26.4" x14ac:dyDescent="0.25">
      <c r="A20" s="124" t="s">
        <v>120</v>
      </c>
      <c r="B20" s="8"/>
      <c r="C20" s="8"/>
      <c r="D20" s="8"/>
      <c r="E20" s="8"/>
      <c r="F20" s="8"/>
      <c r="G20" s="2">
        <f t="shared" si="0"/>
        <v>0</v>
      </c>
    </row>
    <row r="21" spans="1:7" ht="26.4" x14ac:dyDescent="0.25">
      <c r="A21" s="124" t="s">
        <v>121</v>
      </c>
      <c r="B21" s="8"/>
      <c r="C21" s="8"/>
      <c r="D21" s="8"/>
      <c r="E21" s="8"/>
      <c r="F21" s="8"/>
      <c r="G21" s="2">
        <f t="shared" si="0"/>
        <v>0</v>
      </c>
    </row>
    <row r="22" spans="1:7" ht="26.4" x14ac:dyDescent="0.25">
      <c r="A22" s="124" t="s">
        <v>122</v>
      </c>
      <c r="B22" s="8"/>
      <c r="C22" s="8"/>
      <c r="D22" s="8"/>
      <c r="E22" s="8"/>
      <c r="F22" s="8"/>
      <c r="G22" s="2">
        <f t="shared" si="0"/>
        <v>0</v>
      </c>
    </row>
    <row r="23" spans="1:7" x14ac:dyDescent="0.25">
      <c r="A23" s="124" t="s">
        <v>6</v>
      </c>
      <c r="B23" s="8"/>
      <c r="C23" s="8"/>
      <c r="D23" s="8"/>
      <c r="E23" s="8"/>
      <c r="F23" s="8"/>
      <c r="G23" s="2">
        <f t="shared" si="0"/>
        <v>0</v>
      </c>
    </row>
    <row r="24" spans="1:7" x14ac:dyDescent="0.25">
      <c r="A24" s="124" t="s">
        <v>125</v>
      </c>
      <c r="B24" s="8"/>
      <c r="C24" s="8"/>
      <c r="D24" s="8"/>
      <c r="E24" s="8"/>
      <c r="F24" s="8"/>
      <c r="G24" s="2">
        <f t="shared" si="0"/>
        <v>0</v>
      </c>
    </row>
    <row r="25" spans="1:7" x14ac:dyDescent="0.25">
      <c r="A25" s="124" t="s">
        <v>123</v>
      </c>
      <c r="B25" s="8"/>
      <c r="C25" s="8"/>
      <c r="D25" s="8"/>
      <c r="E25" s="8"/>
      <c r="F25" s="8"/>
      <c r="G25" s="2">
        <f t="shared" si="0"/>
        <v>0</v>
      </c>
    </row>
    <row r="26" spans="1:7" x14ac:dyDescent="0.25">
      <c r="A26" s="124" t="s">
        <v>124</v>
      </c>
      <c r="B26" s="8"/>
      <c r="C26" s="8"/>
      <c r="D26" s="8"/>
      <c r="E26" s="8"/>
      <c r="F26" s="8"/>
      <c r="G26" s="2">
        <f t="shared" si="0"/>
        <v>0</v>
      </c>
    </row>
    <row r="27" spans="1:7" ht="15.75" customHeight="1" thickBot="1" x14ac:dyDescent="0.3">
      <c r="A27" s="125" t="s">
        <v>126</v>
      </c>
      <c r="B27" s="9"/>
      <c r="C27" s="9"/>
      <c r="D27" s="9"/>
      <c r="E27" s="9"/>
      <c r="F27" s="9"/>
      <c r="G27" s="2">
        <f t="shared" si="0"/>
        <v>0</v>
      </c>
    </row>
    <row r="28" spans="1:7" ht="14.4" thickTop="1" thickBot="1" x14ac:dyDescent="0.3">
      <c r="A28" s="126" t="s">
        <v>132</v>
      </c>
      <c r="B28" s="130">
        <f>SUM(B9:B27)</f>
        <v>360969</v>
      </c>
      <c r="C28" s="130">
        <f t="shared" ref="C28:G28" si="1">SUM(C9:C27)</f>
        <v>0</v>
      </c>
      <c r="D28" s="130">
        <f t="shared" si="1"/>
        <v>934251</v>
      </c>
      <c r="E28" s="130">
        <f t="shared" si="1"/>
        <v>1224476</v>
      </c>
      <c r="F28" s="130">
        <f t="shared" si="1"/>
        <v>0</v>
      </c>
      <c r="G28" s="130">
        <f t="shared" si="1"/>
        <v>2519696</v>
      </c>
    </row>
    <row r="29" spans="1:7" ht="13.8" thickTop="1" x14ac:dyDescent="0.25">
      <c r="A29" s="127" t="s">
        <v>118</v>
      </c>
      <c r="B29" s="10"/>
      <c r="C29" s="10"/>
      <c r="D29" s="10"/>
      <c r="E29" s="10"/>
      <c r="F29" s="10"/>
      <c r="G29" s="4">
        <f t="shared" ref="G29:G46" si="2">SUM(B29:F29)</f>
        <v>0</v>
      </c>
    </row>
    <row r="30" spans="1:7" x14ac:dyDescent="0.25">
      <c r="A30" s="124" t="s">
        <v>114</v>
      </c>
      <c r="B30" s="8"/>
      <c r="C30" s="8"/>
      <c r="D30" s="8"/>
      <c r="E30" s="8"/>
      <c r="F30" s="8"/>
      <c r="G30" s="4">
        <f t="shared" si="2"/>
        <v>0</v>
      </c>
    </row>
    <row r="31" spans="1:7" x14ac:dyDescent="0.25">
      <c r="A31" s="124" t="s">
        <v>115</v>
      </c>
      <c r="B31" s="8"/>
      <c r="C31" s="8"/>
      <c r="D31" s="8"/>
      <c r="E31" s="8"/>
      <c r="F31" s="8"/>
      <c r="G31" s="4">
        <f t="shared" si="2"/>
        <v>0</v>
      </c>
    </row>
    <row r="32" spans="1:7" x14ac:dyDescent="0.25">
      <c r="A32" s="124" t="s">
        <v>116</v>
      </c>
      <c r="B32" s="8"/>
      <c r="C32" s="8"/>
      <c r="D32" s="8"/>
      <c r="E32" s="8"/>
      <c r="F32" s="8"/>
      <c r="G32" s="4">
        <f t="shared" si="2"/>
        <v>0</v>
      </c>
    </row>
    <row r="33" spans="1:7" x14ac:dyDescent="0.25">
      <c r="A33" s="124" t="s">
        <v>117</v>
      </c>
      <c r="B33" s="8"/>
      <c r="C33" s="8"/>
      <c r="D33" s="8"/>
      <c r="E33" s="8">
        <f>'Биланс на успех - функција'!D38</f>
        <v>843234</v>
      </c>
      <c r="F33" s="8"/>
      <c r="G33" s="4">
        <f t="shared" si="2"/>
        <v>843234</v>
      </c>
    </row>
    <row r="34" spans="1:7" x14ac:dyDescent="0.25">
      <c r="A34" s="124" t="s">
        <v>119</v>
      </c>
      <c r="B34" s="8"/>
      <c r="C34" s="8"/>
      <c r="D34" s="8">
        <v>-53436</v>
      </c>
      <c r="E34" s="8">
        <f>-D34</f>
        <v>53436</v>
      </c>
      <c r="F34" s="8"/>
      <c r="G34" s="4">
        <f t="shared" si="2"/>
        <v>0</v>
      </c>
    </row>
    <row r="35" spans="1:7" ht="26.4" x14ac:dyDescent="0.25">
      <c r="A35" s="124" t="s">
        <v>202</v>
      </c>
      <c r="B35" s="8"/>
      <c r="C35" s="8"/>
      <c r="D35" s="8"/>
      <c r="E35" s="8">
        <f>-1170261</f>
        <v>-1170261</v>
      </c>
      <c r="F35" s="8"/>
      <c r="G35" s="4">
        <f t="shared" si="2"/>
        <v>-1170261</v>
      </c>
    </row>
    <row r="36" spans="1:7" ht="26.4" x14ac:dyDescent="0.25">
      <c r="A36" s="124" t="s">
        <v>131</v>
      </c>
      <c r="B36" s="8"/>
      <c r="C36" s="8"/>
      <c r="D36" s="8"/>
      <c r="E36" s="8"/>
      <c r="F36" s="8"/>
      <c r="G36" s="4">
        <f t="shared" si="2"/>
        <v>0</v>
      </c>
    </row>
    <row r="37" spans="1:7" x14ac:dyDescent="0.25">
      <c r="A37" s="124" t="s">
        <v>214</v>
      </c>
      <c r="B37" s="8"/>
      <c r="C37" s="8"/>
      <c r="D37" s="8">
        <v>-59</v>
      </c>
      <c r="E37" s="8">
        <v>54</v>
      </c>
      <c r="F37" s="8"/>
      <c r="G37" s="4">
        <f t="shared" si="2"/>
        <v>-5</v>
      </c>
    </row>
    <row r="38" spans="1:7" x14ac:dyDescent="0.25">
      <c r="A38" s="124" t="s">
        <v>130</v>
      </c>
      <c r="B38" s="8"/>
      <c r="C38" s="8"/>
      <c r="D38" s="8"/>
      <c r="E38" s="8"/>
      <c r="F38" s="8"/>
      <c r="G38" s="4">
        <f t="shared" si="2"/>
        <v>0</v>
      </c>
    </row>
    <row r="39" spans="1:7" ht="26.4" x14ac:dyDescent="0.25">
      <c r="A39" s="124" t="s">
        <v>120</v>
      </c>
      <c r="B39" s="8"/>
      <c r="C39" s="8"/>
      <c r="D39" s="8"/>
      <c r="E39" s="8"/>
      <c r="F39" s="8"/>
      <c r="G39" s="4">
        <f t="shared" si="2"/>
        <v>0</v>
      </c>
    </row>
    <row r="40" spans="1:7" ht="26.4" x14ac:dyDescent="0.25">
      <c r="A40" s="124" t="s">
        <v>121</v>
      </c>
      <c r="B40" s="8"/>
      <c r="C40" s="8"/>
      <c r="D40" s="8"/>
      <c r="E40" s="8"/>
      <c r="F40" s="8"/>
      <c r="G40" s="4">
        <f t="shared" si="2"/>
        <v>0</v>
      </c>
    </row>
    <row r="41" spans="1:7" ht="26.4" x14ac:dyDescent="0.25">
      <c r="A41" s="124" t="s">
        <v>122</v>
      </c>
      <c r="B41" s="8"/>
      <c r="C41" s="8"/>
      <c r="D41" s="8"/>
      <c r="E41" s="8"/>
      <c r="F41" s="8"/>
      <c r="G41" s="4">
        <f t="shared" si="2"/>
        <v>0</v>
      </c>
    </row>
    <row r="42" spans="1:7" x14ac:dyDescent="0.25">
      <c r="A42" s="124" t="s">
        <v>6</v>
      </c>
      <c r="B42" s="8"/>
      <c r="C42" s="8"/>
      <c r="D42" s="8"/>
      <c r="E42" s="8"/>
      <c r="F42" s="8"/>
      <c r="G42" s="4">
        <f t="shared" si="2"/>
        <v>0</v>
      </c>
    </row>
    <row r="43" spans="1:7" x14ac:dyDescent="0.25">
      <c r="A43" s="124" t="s">
        <v>125</v>
      </c>
      <c r="B43" s="8"/>
      <c r="C43" s="8"/>
      <c r="D43" s="8"/>
      <c r="E43" s="8"/>
      <c r="F43" s="8"/>
      <c r="G43" s="4">
        <f t="shared" si="2"/>
        <v>0</v>
      </c>
    </row>
    <row r="44" spans="1:7" x14ac:dyDescent="0.25">
      <c r="A44" s="124" t="s">
        <v>123</v>
      </c>
      <c r="B44" s="8"/>
      <c r="C44" s="8"/>
      <c r="D44" s="8"/>
      <c r="E44" s="8"/>
      <c r="F44" s="8"/>
      <c r="G44" s="4">
        <f t="shared" si="2"/>
        <v>0</v>
      </c>
    </row>
    <row r="45" spans="1:7" x14ac:dyDescent="0.25">
      <c r="A45" s="124" t="s">
        <v>124</v>
      </c>
      <c r="B45" s="8"/>
      <c r="C45" s="8"/>
      <c r="D45" s="8"/>
      <c r="E45" s="8"/>
      <c r="F45" s="8"/>
      <c r="G45" s="4">
        <f t="shared" si="2"/>
        <v>0</v>
      </c>
    </row>
    <row r="46" spans="1:7" ht="15.75" customHeight="1" thickBot="1" x14ac:dyDescent="0.3">
      <c r="A46" s="125" t="s">
        <v>126</v>
      </c>
      <c r="B46" s="9"/>
      <c r="C46" s="9"/>
      <c r="D46" s="9"/>
      <c r="E46" s="9"/>
      <c r="F46" s="9"/>
      <c r="G46" s="4">
        <f t="shared" si="2"/>
        <v>0</v>
      </c>
    </row>
    <row r="47" spans="1:7" ht="14.4" thickTop="1" thickBot="1" x14ac:dyDescent="0.3">
      <c r="A47" s="126" t="s">
        <v>133</v>
      </c>
      <c r="B47" s="3">
        <f t="shared" ref="B47:G47" si="3">SUM(B28:B46)</f>
        <v>360969</v>
      </c>
      <c r="C47" s="3">
        <f t="shared" si="3"/>
        <v>0</v>
      </c>
      <c r="D47" s="3">
        <f t="shared" si="3"/>
        <v>880756</v>
      </c>
      <c r="E47" s="3">
        <f t="shared" si="3"/>
        <v>950939</v>
      </c>
      <c r="F47" s="3">
        <f t="shared" si="3"/>
        <v>0</v>
      </c>
      <c r="G47" s="3">
        <f t="shared" si="3"/>
        <v>2192664</v>
      </c>
    </row>
    <row r="48" spans="1:7" ht="13.8" thickTop="1" x14ac:dyDescent="0.25">
      <c r="A48" s="117"/>
      <c r="B48" s="117"/>
      <c r="C48" s="117"/>
      <c r="D48" s="117"/>
      <c r="E48" s="117"/>
      <c r="F48" s="117"/>
      <c r="G48" s="117"/>
    </row>
    <row r="49" spans="1:7" x14ac:dyDescent="0.25">
      <c r="A49" s="117"/>
      <c r="B49" s="117"/>
      <c r="C49" s="117"/>
      <c r="D49" s="117"/>
      <c r="E49" s="117"/>
      <c r="F49" s="117"/>
      <c r="G49" s="117"/>
    </row>
    <row r="50" spans="1:7" x14ac:dyDescent="0.25">
      <c r="A50" s="117"/>
      <c r="B50" s="117"/>
      <c r="C50" s="117"/>
      <c r="D50" s="117"/>
      <c r="E50" s="117"/>
      <c r="F50" s="117"/>
      <c r="G50" s="117"/>
    </row>
    <row r="51" spans="1:7" x14ac:dyDescent="0.25">
      <c r="A51" s="117"/>
      <c r="B51" s="117"/>
      <c r="C51" s="117"/>
      <c r="D51" s="117"/>
      <c r="E51" s="117"/>
      <c r="F51" s="117"/>
      <c r="G51" s="117"/>
    </row>
    <row r="52" spans="1:7" x14ac:dyDescent="0.25">
      <c r="A52" s="117"/>
      <c r="B52" s="117"/>
      <c r="C52" s="117"/>
      <c r="D52" s="117"/>
      <c r="E52" s="117"/>
      <c r="F52" s="117"/>
      <c r="G52" s="117"/>
    </row>
    <row r="53" spans="1:7" x14ac:dyDescent="0.25">
      <c r="A53" s="117"/>
      <c r="B53" s="117"/>
      <c r="C53" s="117"/>
      <c r="D53" s="117"/>
      <c r="E53" s="117"/>
      <c r="F53" s="117"/>
      <c r="G53" s="117"/>
    </row>
    <row r="54" spans="1:7" x14ac:dyDescent="0.25">
      <c r="A54" s="117"/>
      <c r="B54" s="117"/>
      <c r="C54" s="117"/>
      <c r="D54" s="117"/>
      <c r="E54" s="117"/>
      <c r="F54" s="117"/>
      <c r="G54" s="117"/>
    </row>
    <row r="55" spans="1:7" x14ac:dyDescent="0.25">
      <c r="A55" s="117"/>
      <c r="B55" s="117"/>
      <c r="C55" s="117"/>
      <c r="D55" s="117"/>
      <c r="E55" s="117"/>
      <c r="F55" s="117"/>
      <c r="G55" s="117"/>
    </row>
    <row r="56" spans="1:7" x14ac:dyDescent="0.25">
      <c r="A56" s="117"/>
      <c r="B56" s="117"/>
      <c r="C56" s="117"/>
      <c r="D56" s="117"/>
      <c r="E56" s="117"/>
      <c r="F56" s="117"/>
      <c r="G56" s="117"/>
    </row>
    <row r="57" spans="1:7" x14ac:dyDescent="0.25">
      <c r="A57" s="117"/>
      <c r="B57" s="117"/>
      <c r="C57" s="117"/>
      <c r="D57" s="117"/>
      <c r="E57" s="117"/>
      <c r="F57" s="117"/>
      <c r="G57" s="117"/>
    </row>
    <row r="58" spans="1:7" x14ac:dyDescent="0.25">
      <c r="A58" s="117"/>
      <c r="B58" s="117"/>
      <c r="C58" s="117"/>
      <c r="D58" s="117"/>
      <c r="E58" s="117"/>
      <c r="F58" s="117"/>
      <c r="G58" s="117"/>
    </row>
    <row r="59" spans="1:7" x14ac:dyDescent="0.25">
      <c r="A59" s="117"/>
      <c r="B59" s="117"/>
      <c r="C59" s="117"/>
      <c r="D59" s="117"/>
      <c r="E59" s="117"/>
      <c r="F59" s="117"/>
      <c r="G59" s="117"/>
    </row>
    <row r="60" spans="1:7" x14ac:dyDescent="0.25">
      <c r="A60" s="117"/>
      <c r="B60" s="117"/>
      <c r="C60" s="117"/>
      <c r="D60" s="117"/>
      <c r="E60" s="117"/>
      <c r="F60" s="117"/>
      <c r="G60" s="117"/>
    </row>
    <row r="61" spans="1:7" x14ac:dyDescent="0.25">
      <c r="A61" s="117"/>
      <c r="B61" s="117"/>
      <c r="C61" s="117"/>
      <c r="D61" s="117"/>
      <c r="E61" s="117"/>
      <c r="F61" s="117"/>
      <c r="G61" s="117"/>
    </row>
    <row r="62" spans="1:7" x14ac:dyDescent="0.25">
      <c r="A62" s="117"/>
      <c r="B62" s="117"/>
      <c r="C62" s="117"/>
      <c r="D62" s="117"/>
      <c r="E62" s="117"/>
      <c r="F62" s="117"/>
      <c r="G62" s="117"/>
    </row>
    <row r="63" spans="1:7" x14ac:dyDescent="0.25">
      <c r="A63" s="117"/>
      <c r="B63" s="117"/>
      <c r="C63" s="117"/>
      <c r="D63" s="117"/>
      <c r="E63" s="117"/>
      <c r="F63" s="117"/>
      <c r="G63" s="117"/>
    </row>
    <row r="64" spans="1:7" x14ac:dyDescent="0.25">
      <c r="A64" s="117"/>
      <c r="B64" s="117"/>
      <c r="C64" s="117"/>
      <c r="D64" s="117"/>
      <c r="E64" s="117"/>
      <c r="F64" s="117"/>
      <c r="G64" s="117"/>
    </row>
    <row r="65" spans="1:7" x14ac:dyDescent="0.25">
      <c r="A65" s="117"/>
      <c r="B65" s="117"/>
      <c r="C65" s="117"/>
      <c r="D65" s="117"/>
      <c r="E65" s="117"/>
      <c r="F65" s="117"/>
      <c r="G65" s="117"/>
    </row>
    <row r="66" spans="1:7" x14ac:dyDescent="0.25">
      <c r="A66" s="117"/>
      <c r="B66" s="117"/>
      <c r="C66" s="117"/>
      <c r="D66" s="117"/>
      <c r="E66" s="117"/>
      <c r="F66" s="117"/>
      <c r="G66" s="117"/>
    </row>
    <row r="67" spans="1:7" x14ac:dyDescent="0.25">
      <c r="A67" s="117"/>
      <c r="B67" s="117"/>
      <c r="C67" s="117"/>
      <c r="D67" s="117"/>
      <c r="E67" s="117"/>
      <c r="F67" s="117"/>
      <c r="G67" s="117"/>
    </row>
    <row r="68" spans="1:7" x14ac:dyDescent="0.25">
      <c r="A68" s="117"/>
      <c r="B68" s="117"/>
      <c r="C68" s="117"/>
      <c r="D68" s="117"/>
      <c r="E68" s="117"/>
      <c r="F68" s="117"/>
      <c r="G68" s="117"/>
    </row>
  </sheetData>
  <sheetProtection password="B44F" sheet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120" workbookViewId="0">
      <selection activeCell="C14" sqref="C14"/>
    </sheetView>
  </sheetViews>
  <sheetFormatPr defaultColWidth="9.109375" defaultRowHeight="13.2" x14ac:dyDescent="0.25"/>
  <cols>
    <col min="1" max="1" width="49.5546875" style="114" customWidth="1"/>
    <col min="2" max="3" width="19.33203125" style="114" customWidth="1"/>
    <col min="4" max="4" width="10.33203125" style="114" customWidth="1"/>
    <col min="5" max="16384" width="9.109375" style="114"/>
  </cols>
  <sheetData>
    <row r="1" spans="1:4" x14ac:dyDescent="0.25">
      <c r="A1" s="131" t="s">
        <v>28</v>
      </c>
      <c r="B1" s="245" t="str">
        <f>'ФИ-Почетна'!$C$18</f>
        <v>МЕРМЕРЕН КОМБИНАТ АД ПРИЛЕП</v>
      </c>
      <c r="C1" s="246"/>
      <c r="D1" s="246"/>
    </row>
    <row r="2" spans="1:4" x14ac:dyDescent="0.25">
      <c r="A2" s="131" t="s">
        <v>30</v>
      </c>
      <c r="B2" s="113" t="str">
        <f>'ФИ-Почетна'!$C$22</f>
        <v>01.01 - 31.12</v>
      </c>
      <c r="C2" s="73" t="s">
        <v>327</v>
      </c>
      <c r="D2" s="132">
        <f>'ФИ-Почетна'!$C$23</f>
        <v>2023</v>
      </c>
    </row>
    <row r="3" spans="1:4" x14ac:dyDescent="0.25">
      <c r="A3" s="73" t="s">
        <v>212</v>
      </c>
      <c r="B3" s="113" t="str">
        <f>'ФИ-Почетна'!$C$20</f>
        <v>не</v>
      </c>
      <c r="C3" s="133"/>
      <c r="D3" s="132"/>
    </row>
    <row r="4" spans="1:4" ht="26.25" customHeight="1" x14ac:dyDescent="0.25">
      <c r="A4" s="239" t="s">
        <v>160</v>
      </c>
      <c r="B4" s="239"/>
      <c r="C4" s="239"/>
      <c r="D4" s="239"/>
    </row>
    <row r="5" spans="1:4" ht="14.25" customHeight="1" thickBot="1" x14ac:dyDescent="0.3">
      <c r="A5" s="117"/>
      <c r="B5" s="117"/>
      <c r="C5" s="247" t="s">
        <v>35</v>
      </c>
      <c r="D5" s="247"/>
    </row>
    <row r="6" spans="1:4" s="135" customFormat="1" ht="33" customHeight="1" thickTop="1" thickBot="1" x14ac:dyDescent="0.3">
      <c r="A6" s="134" t="s">
        <v>34</v>
      </c>
      <c r="B6" s="103" t="s">
        <v>25</v>
      </c>
      <c r="C6" s="103" t="s">
        <v>26</v>
      </c>
      <c r="D6" s="103" t="s">
        <v>29</v>
      </c>
    </row>
    <row r="7" spans="1:4" ht="14.4" thickTop="1" thickBot="1" x14ac:dyDescent="0.3">
      <c r="A7" s="136" t="s">
        <v>161</v>
      </c>
      <c r="B7" s="137"/>
      <c r="C7" s="137"/>
      <c r="D7" s="137"/>
    </row>
    <row r="8" spans="1:4" ht="14.4" thickTop="1" thickBot="1" x14ac:dyDescent="0.3">
      <c r="A8" s="138" t="s">
        <v>162</v>
      </c>
      <c r="B8" s="89">
        <f>'Биланс на состојба'!B11</f>
        <v>954289</v>
      </c>
      <c r="C8" s="89">
        <f>'Биланс на состојба'!C11</f>
        <v>960930</v>
      </c>
      <c r="D8" s="56">
        <f>'Биланс на состојба'!D11</f>
        <v>100.69591077755271</v>
      </c>
    </row>
    <row r="9" spans="1:4" ht="14.4" thickTop="1" thickBot="1" x14ac:dyDescent="0.3">
      <c r="A9" s="139" t="s">
        <v>163</v>
      </c>
      <c r="B9" s="140">
        <f>'Биланс на состојба'!B12</f>
        <v>70177</v>
      </c>
      <c r="C9" s="140">
        <f>'Биланс на состојба'!C12</f>
        <v>58384</v>
      </c>
      <c r="D9" s="56">
        <f>'Биланс на состојба'!D12</f>
        <v>83.195348903486902</v>
      </c>
    </row>
    <row r="10" spans="1:4" ht="14.4" thickTop="1" thickBot="1" x14ac:dyDescent="0.3">
      <c r="A10" s="138" t="s">
        <v>164</v>
      </c>
      <c r="B10" s="89">
        <f>'Биланс на состојба'!B13</f>
        <v>884112</v>
      </c>
      <c r="C10" s="89">
        <f>'Биланс на состојба'!C13</f>
        <v>902546</v>
      </c>
      <c r="D10" s="56">
        <f>'Биланс на состојба'!D13</f>
        <v>102.08502995095643</v>
      </c>
    </row>
    <row r="11" spans="1:4" ht="14.4" thickTop="1" thickBot="1" x14ac:dyDescent="0.3">
      <c r="A11" s="141" t="s">
        <v>328</v>
      </c>
      <c r="B11" s="140">
        <f>'Биланс на состојба'!B14</f>
        <v>241181</v>
      </c>
      <c r="C11" s="140">
        <f>'Биланс на состојба'!C14</f>
        <v>233298</v>
      </c>
      <c r="D11" s="58">
        <f>'Биланс на состојба'!D14</f>
        <v>96.731500408406973</v>
      </c>
    </row>
    <row r="12" spans="1:4" ht="14.4" thickTop="1" thickBot="1" x14ac:dyDescent="0.3">
      <c r="A12" s="141" t="s">
        <v>329</v>
      </c>
      <c r="B12" s="140">
        <f>'Биланс на состојба'!B15</f>
        <v>621700</v>
      </c>
      <c r="C12" s="140">
        <f>'Биланс на состојба'!C15</f>
        <v>669000</v>
      </c>
      <c r="D12" s="58">
        <f>'Биланс на состојба'!D15</f>
        <v>107.60817114363842</v>
      </c>
    </row>
    <row r="13" spans="1:4" ht="14.4" thickTop="1" thickBot="1" x14ac:dyDescent="0.3">
      <c r="A13" s="141" t="s">
        <v>330</v>
      </c>
      <c r="B13" s="140">
        <f>'Биланс на состојба'!B16</f>
        <v>0</v>
      </c>
      <c r="C13" s="140">
        <f>'Биланс на состојба'!C16</f>
        <v>0</v>
      </c>
      <c r="D13" s="58">
        <f>'Биланс на состојба'!D16</f>
        <v>0</v>
      </c>
    </row>
    <row r="14" spans="1:4" ht="14.4" thickTop="1" thickBot="1" x14ac:dyDescent="0.3">
      <c r="A14" s="141" t="s">
        <v>331</v>
      </c>
      <c r="B14" s="140">
        <f>'Биланс на состојба'!B17</f>
        <v>21231</v>
      </c>
      <c r="C14" s="140">
        <f>'Биланс на состојба'!C17</f>
        <v>248</v>
      </c>
      <c r="D14" s="58">
        <f>'Биланс на состојба'!D17</f>
        <v>1.1681032452545805</v>
      </c>
    </row>
    <row r="15" spans="1:4" s="142" customFormat="1" ht="14.4" thickTop="1" thickBot="1" x14ac:dyDescent="0.3">
      <c r="A15" s="138" t="s">
        <v>332</v>
      </c>
      <c r="B15" s="89">
        <f>'Биланс на состојба'!B18</f>
        <v>0</v>
      </c>
      <c r="C15" s="89">
        <f>'Биланс на состојба'!C18</f>
        <v>0</v>
      </c>
      <c r="D15" s="56">
        <f>'Биланс на состојба'!D18</f>
        <v>0</v>
      </c>
    </row>
    <row r="16" spans="1:4" s="142" customFormat="1" ht="14.4" thickTop="1" thickBot="1" x14ac:dyDescent="0.3">
      <c r="A16" s="138" t="s">
        <v>333</v>
      </c>
      <c r="B16" s="89">
        <f>'Биланс на состојба'!B19</f>
        <v>0</v>
      </c>
      <c r="C16" s="89">
        <f>'Биланс на состојба'!C19</f>
        <v>0</v>
      </c>
      <c r="D16" s="56">
        <f>'Биланс на состојба'!D19</f>
        <v>0</v>
      </c>
    </row>
    <row r="17" spans="1:4" ht="14.4" thickTop="1" thickBot="1" x14ac:dyDescent="0.3">
      <c r="A17" s="141" t="s">
        <v>165</v>
      </c>
      <c r="B17" s="140">
        <f>'Биланс на состојба'!B20</f>
        <v>0</v>
      </c>
      <c r="C17" s="140">
        <f>'Биланс на состојба'!C20</f>
        <v>0</v>
      </c>
      <c r="D17" s="58">
        <f>'Биланс на состојба'!D20</f>
        <v>0</v>
      </c>
    </row>
    <row r="18" spans="1:4" ht="14.4" thickTop="1" thickBot="1" x14ac:dyDescent="0.3">
      <c r="A18" s="141" t="s">
        <v>166</v>
      </c>
      <c r="B18" s="140">
        <f>'Биланс на состојба'!B21</f>
        <v>0</v>
      </c>
      <c r="C18" s="140">
        <f>'Биланс на состојба'!C21</f>
        <v>0</v>
      </c>
      <c r="D18" s="58">
        <f>'Биланс на состојба'!D21</f>
        <v>0</v>
      </c>
    </row>
    <row r="19" spans="1:4" ht="14.4" thickTop="1" thickBot="1" x14ac:dyDescent="0.3">
      <c r="A19" s="143" t="s">
        <v>334</v>
      </c>
      <c r="B19" s="140">
        <f>'Биланс на состојба'!B22</f>
        <v>0</v>
      </c>
      <c r="C19" s="140">
        <f>'Биланс на состојба'!C22</f>
        <v>0</v>
      </c>
      <c r="D19" s="58">
        <f>'Биланс на состојба'!D22</f>
        <v>0</v>
      </c>
    </row>
    <row r="20" spans="1:4" ht="14.4" thickTop="1" thickBot="1" x14ac:dyDescent="0.3">
      <c r="A20" s="143" t="s">
        <v>336</v>
      </c>
      <c r="B20" s="140">
        <f>'Биланс на состојба'!B23</f>
        <v>0</v>
      </c>
      <c r="C20" s="140">
        <f>'Биланс на состојба'!C23</f>
        <v>0</v>
      </c>
      <c r="D20" s="58">
        <f>'Биланс на состојба'!D23</f>
        <v>0</v>
      </c>
    </row>
    <row r="21" spans="1:4" ht="14.4" thickTop="1" thickBot="1" x14ac:dyDescent="0.3">
      <c r="A21" s="143" t="s">
        <v>335</v>
      </c>
      <c r="B21" s="140">
        <f>'Биланс на состојба'!B24</f>
        <v>0</v>
      </c>
      <c r="C21" s="140">
        <f>'Биланс на состојба'!C24</f>
        <v>0</v>
      </c>
      <c r="D21" s="58">
        <f>'Биланс на состојба'!D24</f>
        <v>0</v>
      </c>
    </row>
    <row r="22" spans="1:4" s="142" customFormat="1" ht="14.4" thickTop="1" thickBot="1" x14ac:dyDescent="0.3">
      <c r="A22" s="138" t="s">
        <v>167</v>
      </c>
      <c r="B22" s="89">
        <f>'Биланс на состојба'!B25</f>
        <v>0</v>
      </c>
      <c r="C22" s="89">
        <f>'Биланс на состојба'!C25</f>
        <v>0</v>
      </c>
      <c r="D22" s="56">
        <f>'Биланс на состојба'!D25</f>
        <v>0</v>
      </c>
    </row>
    <row r="23" spans="1:4" s="142" customFormat="1" ht="14.4" thickTop="1" thickBot="1" x14ac:dyDescent="0.3">
      <c r="A23" s="138" t="s">
        <v>168</v>
      </c>
      <c r="B23" s="89">
        <f>'Биланс на состојба'!B26</f>
        <v>0</v>
      </c>
      <c r="C23" s="89">
        <f>'Биланс на состојба'!C26</f>
        <v>0</v>
      </c>
      <c r="D23" s="56">
        <f>'Биланс на состојба'!D26</f>
        <v>0</v>
      </c>
    </row>
    <row r="24" spans="1:4" ht="14.4" thickTop="1" thickBot="1" x14ac:dyDescent="0.3">
      <c r="A24" s="144" t="s">
        <v>169</v>
      </c>
      <c r="B24" s="140">
        <f>'Биланс на состојба'!B27</f>
        <v>1640939</v>
      </c>
      <c r="C24" s="140">
        <f>'Биланс на состојба'!C27</f>
        <v>1327987</v>
      </c>
      <c r="D24" s="56">
        <f>'Биланс на состојба'!D27</f>
        <v>80.9284805833733</v>
      </c>
    </row>
    <row r="25" spans="1:4" ht="14.4" thickTop="1" thickBot="1" x14ac:dyDescent="0.3">
      <c r="A25" s="139" t="s">
        <v>170</v>
      </c>
      <c r="B25" s="89">
        <f>'Биланс на состојба'!B28</f>
        <v>324071</v>
      </c>
      <c r="C25" s="89">
        <f>'Биланс на состојба'!C28</f>
        <v>317229</v>
      </c>
      <c r="D25" s="58">
        <f>'Биланс на состојба'!D28</f>
        <v>97.88873425885069</v>
      </c>
    </row>
    <row r="26" spans="1:4" ht="14.4" thickTop="1" thickBot="1" x14ac:dyDescent="0.3">
      <c r="A26" s="141" t="s">
        <v>171</v>
      </c>
      <c r="B26" s="140">
        <f>'Биланс на состојба'!B29</f>
        <v>538588</v>
      </c>
      <c r="C26" s="140">
        <f>'Биланс на состојба'!C29</f>
        <v>612472</v>
      </c>
      <c r="D26" s="58">
        <f>'Биланс на состојба'!D29</f>
        <v>113.71809249370577</v>
      </c>
    </row>
    <row r="27" spans="1:4" ht="14.4" thickTop="1" thickBot="1" x14ac:dyDescent="0.3">
      <c r="A27" s="141" t="s">
        <v>337</v>
      </c>
      <c r="B27" s="140">
        <f>'Биланс на состојба'!B30</f>
        <v>379549</v>
      </c>
      <c r="C27" s="140">
        <f>'Биланс на состојба'!C30</f>
        <v>209151</v>
      </c>
      <c r="D27" s="58">
        <f>'Биланс на состојба'!D30</f>
        <v>55.105137940028825</v>
      </c>
    </row>
    <row r="28" spans="1:4" ht="14.4" thickTop="1" thickBot="1" x14ac:dyDescent="0.3">
      <c r="A28" s="141" t="s">
        <v>172</v>
      </c>
      <c r="B28" s="140">
        <f>'Биланс на состојба'!B31</f>
        <v>0</v>
      </c>
      <c r="C28" s="140">
        <f>'Биланс на состојба'!C31</f>
        <v>0</v>
      </c>
      <c r="D28" s="58">
        <f>'Биланс на состојба'!D31</f>
        <v>0</v>
      </c>
    </row>
    <row r="29" spans="1:4" ht="14.4" thickTop="1" thickBot="1" x14ac:dyDescent="0.3">
      <c r="A29" s="139" t="s">
        <v>173</v>
      </c>
      <c r="B29" s="140">
        <f>'Биланс на состојба'!B32</f>
        <v>397025</v>
      </c>
      <c r="C29" s="140">
        <f>'Биланс на состојба'!C32</f>
        <v>187019</v>
      </c>
      <c r="D29" s="58">
        <f>'Биланс на состојба'!D32</f>
        <v>47.105094137648763</v>
      </c>
    </row>
    <row r="30" spans="1:4" ht="14.4" thickTop="1" thickBot="1" x14ac:dyDescent="0.3">
      <c r="A30" s="139" t="s">
        <v>338</v>
      </c>
      <c r="B30" s="140">
        <f>'Биланс на состојба'!B33</f>
        <v>1706</v>
      </c>
      <c r="C30" s="140">
        <f>'Биланс на состојба'!C33</f>
        <v>2116</v>
      </c>
      <c r="D30" s="58">
        <f>'Биланс на состојба'!D33</f>
        <v>124.03282532239155</v>
      </c>
    </row>
    <row r="31" spans="1:4" ht="14.4" thickTop="1" thickBot="1" x14ac:dyDescent="0.3">
      <c r="A31" s="144" t="s">
        <v>174</v>
      </c>
      <c r="B31" s="89">
        <f>'Биланс на состојба'!B34</f>
        <v>2595228</v>
      </c>
      <c r="C31" s="89">
        <f>'Биланс на состојба'!C34</f>
        <v>2288917</v>
      </c>
      <c r="D31" s="56">
        <f>'Биланс на состојба'!D34</f>
        <v>88.197144913664616</v>
      </c>
    </row>
    <row r="32" spans="1:4" ht="14.4" thickTop="1" thickBot="1" x14ac:dyDescent="0.3">
      <c r="A32" s="139" t="s">
        <v>175</v>
      </c>
      <c r="B32" s="80">
        <f>'Биланс на состојба'!B35</f>
        <v>0</v>
      </c>
      <c r="C32" s="80">
        <f>'Биланс на состојба'!C35</f>
        <v>0</v>
      </c>
      <c r="D32" s="58">
        <f>'Биланс на состојба'!D35</f>
        <v>0</v>
      </c>
    </row>
    <row r="33" spans="1:4" ht="14.4" thickTop="1" thickBot="1" x14ac:dyDescent="0.3">
      <c r="A33" s="145" t="s">
        <v>176</v>
      </c>
      <c r="B33" s="137"/>
      <c r="C33" s="137"/>
      <c r="D33" s="63"/>
    </row>
    <row r="34" spans="1:4" ht="14.4" thickTop="1" thickBot="1" x14ac:dyDescent="0.3">
      <c r="A34" s="146" t="s">
        <v>177</v>
      </c>
      <c r="B34" s="89">
        <f>'Биланс на состојба'!B37</f>
        <v>2519697</v>
      </c>
      <c r="C34" s="89">
        <f>'Биланс на состојба'!C37</f>
        <v>2192664</v>
      </c>
      <c r="D34" s="56">
        <f>'Биланс на состојба'!D37</f>
        <v>87.020939422478179</v>
      </c>
    </row>
    <row r="35" spans="1:4" ht="14.4" thickTop="1" thickBot="1" x14ac:dyDescent="0.3">
      <c r="A35" s="147" t="s">
        <v>339</v>
      </c>
      <c r="B35" s="140">
        <f>'Биланс на состојба'!B38</f>
        <v>360969</v>
      </c>
      <c r="C35" s="140">
        <f>'Биланс на состојба'!C38</f>
        <v>360969</v>
      </c>
      <c r="D35" s="58">
        <f>'Биланс на состојба'!D38</f>
        <v>100</v>
      </c>
    </row>
    <row r="36" spans="1:4" ht="14.4" thickTop="1" thickBot="1" x14ac:dyDescent="0.3">
      <c r="A36" s="148" t="s">
        <v>178</v>
      </c>
      <c r="B36" s="140">
        <f>'Биланс на состојба'!B39</f>
        <v>934250</v>
      </c>
      <c r="C36" s="140">
        <f>'Биланс на состојба'!C39</f>
        <v>880756</v>
      </c>
      <c r="D36" s="58">
        <f>'Биланс на состојба'!D39</f>
        <v>94.274123628579076</v>
      </c>
    </row>
    <row r="37" spans="1:4" ht="14.4" thickTop="1" thickBot="1" x14ac:dyDescent="0.3">
      <c r="A37" s="139" t="s">
        <v>179</v>
      </c>
      <c r="B37" s="140">
        <f>'Биланс на состојба'!B40</f>
        <v>1224478</v>
      </c>
      <c r="C37" s="140">
        <f>'Биланс на состојба'!C40</f>
        <v>950939</v>
      </c>
      <c r="D37" s="58">
        <f>'Биланс на состојба'!D40</f>
        <v>77.660766465383617</v>
      </c>
    </row>
    <row r="38" spans="1:4" ht="14.4" thickTop="1" thickBot="1" x14ac:dyDescent="0.3">
      <c r="A38" s="139" t="s">
        <v>180</v>
      </c>
      <c r="B38" s="140">
        <f>'Биланс на состојба'!B41</f>
        <v>0</v>
      </c>
      <c r="C38" s="140">
        <f>'Биланс на состојба'!C41</f>
        <v>0</v>
      </c>
      <c r="D38" s="58">
        <f>'Биланс на состојба'!D41</f>
        <v>0</v>
      </c>
    </row>
    <row r="39" spans="1:4" ht="14.4" thickTop="1" thickBot="1" x14ac:dyDescent="0.3">
      <c r="A39" s="149" t="s">
        <v>181</v>
      </c>
      <c r="B39" s="89">
        <f>'Биланс на состојба'!B42</f>
        <v>75531</v>
      </c>
      <c r="C39" s="89">
        <f>'Биланс на состојба'!C42</f>
        <v>96253</v>
      </c>
      <c r="D39" s="56">
        <f>'Биланс на состојба'!D42</f>
        <v>127.43509287577285</v>
      </c>
    </row>
    <row r="40" spans="1:4" ht="14.4" thickTop="1" thickBot="1" x14ac:dyDescent="0.3">
      <c r="A40" s="144" t="s">
        <v>182</v>
      </c>
      <c r="B40" s="89">
        <f>'Биланс на состојба'!B43</f>
        <v>75531</v>
      </c>
      <c r="C40" s="89">
        <f>'Биланс на состојба'!C43</f>
        <v>93725</v>
      </c>
      <c r="D40" s="56">
        <f>'Биланс на состојба'!D43</f>
        <v>124.08812275754326</v>
      </c>
    </row>
    <row r="41" spans="1:4" ht="14.4" thickTop="1" thickBot="1" x14ac:dyDescent="0.3">
      <c r="A41" s="139" t="s">
        <v>183</v>
      </c>
      <c r="B41" s="140">
        <f>'Биланс на состојба'!B44</f>
        <v>39401</v>
      </c>
      <c r="C41" s="140">
        <f>'Биланс на состојба'!C44</f>
        <v>55348</v>
      </c>
      <c r="D41" s="58">
        <f>'Биланс на состојба'!D44</f>
        <v>140.47359204081116</v>
      </c>
    </row>
    <row r="42" spans="1:4" ht="14.4" thickTop="1" thickBot="1" x14ac:dyDescent="0.3">
      <c r="A42" s="141" t="s">
        <v>184</v>
      </c>
      <c r="B42" s="140">
        <f>'Биланс на состојба'!B45</f>
        <v>0</v>
      </c>
      <c r="C42" s="140">
        <f>'Биланс на состојба'!C45</f>
        <v>919</v>
      </c>
      <c r="D42" s="58">
        <f>'Биланс на состојба'!D45</f>
        <v>0</v>
      </c>
    </row>
    <row r="43" spans="1:4" ht="14.4" thickTop="1" thickBot="1" x14ac:dyDescent="0.3">
      <c r="A43" s="141" t="s">
        <v>185</v>
      </c>
      <c r="B43" s="140">
        <f>'Биланс на состојба'!B46</f>
        <v>0</v>
      </c>
      <c r="C43" s="140">
        <f>'Биланс на состојба'!C46</f>
        <v>0</v>
      </c>
      <c r="D43" s="58">
        <f>'Биланс на состојба'!D46</f>
        <v>0</v>
      </c>
    </row>
    <row r="44" spans="1:4" ht="14.4" thickTop="1" thickBot="1" x14ac:dyDescent="0.3">
      <c r="A44" s="141" t="s">
        <v>186</v>
      </c>
      <c r="B44" s="140">
        <f>'Биланс на состојба'!B47</f>
        <v>5537</v>
      </c>
      <c r="C44" s="140">
        <f>'Биланс на состојба'!C47</f>
        <v>6323</v>
      </c>
      <c r="D44" s="58">
        <f>'Биланс на состојба'!D47</f>
        <v>114.19541267834568</v>
      </c>
    </row>
    <row r="45" spans="1:4" ht="14.4" thickTop="1" thickBot="1" x14ac:dyDescent="0.3">
      <c r="A45" s="141" t="s">
        <v>340</v>
      </c>
      <c r="B45" s="80">
        <f>'Биланс на состојба'!B48</f>
        <v>25319</v>
      </c>
      <c r="C45" s="80">
        <f>'Биланс на состојба'!C48</f>
        <v>22425</v>
      </c>
      <c r="D45" s="58">
        <f>'Биланс на состојба'!D48</f>
        <v>88.569848730202622</v>
      </c>
    </row>
    <row r="46" spans="1:4" ht="14.4" thickTop="1" thickBot="1" x14ac:dyDescent="0.3">
      <c r="A46" s="141" t="s">
        <v>342</v>
      </c>
      <c r="B46" s="140">
        <f>'Биланс на состојба'!B49</f>
        <v>5274</v>
      </c>
      <c r="C46" s="140">
        <f>'Биланс на состојба'!C49</f>
        <v>8710</v>
      </c>
      <c r="D46" s="58">
        <f>'Биланс на состојба'!D49</f>
        <v>165.14979142965493</v>
      </c>
    </row>
    <row r="47" spans="1:4" ht="14.4" thickTop="1" thickBot="1" x14ac:dyDescent="0.3">
      <c r="A47" s="141" t="s">
        <v>341</v>
      </c>
      <c r="B47" s="140">
        <f>'Биланс на состојба'!B50</f>
        <v>0</v>
      </c>
      <c r="C47" s="140">
        <f>'Биланс на состојба'!C50</f>
        <v>0</v>
      </c>
      <c r="D47" s="58">
        <f>'Биланс на состојба'!D50</f>
        <v>0</v>
      </c>
    </row>
    <row r="48" spans="1:4" s="142" customFormat="1" ht="14.4" thickTop="1" thickBot="1" x14ac:dyDescent="0.3">
      <c r="A48" s="138" t="s">
        <v>187</v>
      </c>
      <c r="B48" s="89">
        <f>'Биланс на состојба'!B51</f>
        <v>0</v>
      </c>
      <c r="C48" s="89">
        <f>'Биланс на состојба'!C51</f>
        <v>2528</v>
      </c>
      <c r="D48" s="56">
        <f>'Биланс на состојба'!D51</f>
        <v>0</v>
      </c>
    </row>
    <row r="49" spans="1:4" ht="14.4" thickTop="1" thickBot="1" x14ac:dyDescent="0.3">
      <c r="A49" s="141" t="s">
        <v>188</v>
      </c>
      <c r="B49" s="140">
        <f>'Биланс на состојба'!B52</f>
        <v>0</v>
      </c>
      <c r="C49" s="140">
        <f>'Биланс на состојба'!C52</f>
        <v>2528</v>
      </c>
      <c r="D49" s="58">
        <f>'Биланс на состојба'!D52</f>
        <v>0</v>
      </c>
    </row>
    <row r="50" spans="1:4" ht="14.4" thickTop="1" thickBot="1" x14ac:dyDescent="0.3">
      <c r="A50" s="141" t="s">
        <v>213</v>
      </c>
      <c r="B50" s="140">
        <f>'Биланс на состојба'!B53</f>
        <v>0</v>
      </c>
      <c r="C50" s="140">
        <f>'Биланс на состојба'!C53</f>
        <v>0</v>
      </c>
      <c r="D50" s="58">
        <f>'Биланс на состојба'!D53</f>
        <v>0</v>
      </c>
    </row>
    <row r="51" spans="1:4" ht="14.4" thickTop="1" thickBot="1" x14ac:dyDescent="0.3">
      <c r="A51" s="141" t="s">
        <v>189</v>
      </c>
      <c r="B51" s="140">
        <f>'Биланс на состојба'!B54</f>
        <v>0</v>
      </c>
      <c r="C51" s="140">
        <f>'Биланс на состојба'!C54</f>
        <v>0</v>
      </c>
      <c r="D51" s="58">
        <f>'Биланс на состојба'!D54</f>
        <v>0</v>
      </c>
    </row>
    <row r="52" spans="1:4" ht="14.4" thickTop="1" thickBot="1" x14ac:dyDescent="0.3">
      <c r="A52" s="141" t="s">
        <v>343</v>
      </c>
      <c r="B52" s="140">
        <f>'Биланс на состојба'!B55</f>
        <v>0</v>
      </c>
      <c r="C52" s="140">
        <f>'Биланс на состојба'!C55</f>
        <v>0</v>
      </c>
      <c r="D52" s="58">
        <f>'Биланс на состојба'!D55</f>
        <v>0</v>
      </c>
    </row>
    <row r="53" spans="1:4" s="142" customFormat="1" ht="14.4" thickTop="1" thickBot="1" x14ac:dyDescent="0.3">
      <c r="A53" s="138" t="s">
        <v>190</v>
      </c>
      <c r="B53" s="89">
        <f>'Биланс на состојба'!B56</f>
        <v>2595228</v>
      </c>
      <c r="C53" s="89">
        <f>'Биланс на состојба'!C56</f>
        <v>2288917</v>
      </c>
      <c r="D53" s="56">
        <f>'Биланс на состојба'!D56</f>
        <v>88.197144913664616</v>
      </c>
    </row>
    <row r="54" spans="1:4" ht="14.4" thickTop="1" thickBot="1" x14ac:dyDescent="0.3">
      <c r="A54" s="139" t="s">
        <v>191</v>
      </c>
      <c r="B54" s="140">
        <f>'Биланс на состојба'!B57</f>
        <v>0</v>
      </c>
      <c r="C54" s="140">
        <f>'Биланс на состојба'!C57</f>
        <v>0</v>
      </c>
      <c r="D54" s="58">
        <f>'Биланс на состојба'!D57</f>
        <v>0</v>
      </c>
    </row>
    <row r="55" spans="1:4" ht="13.8" thickTop="1" x14ac:dyDescent="0.25">
      <c r="A55" s="117"/>
      <c r="B55" s="117"/>
      <c r="C55" s="117"/>
      <c r="D55" s="117"/>
    </row>
    <row r="56" spans="1:4" x14ac:dyDescent="0.25">
      <c r="A56" s="117"/>
      <c r="B56" s="117"/>
      <c r="C56" s="117"/>
      <c r="D56" s="117"/>
    </row>
    <row r="57" spans="1:4" x14ac:dyDescent="0.25">
      <c r="A57" s="117"/>
      <c r="B57" s="117"/>
      <c r="C57" s="117"/>
      <c r="D57" s="117"/>
    </row>
    <row r="58" spans="1:4" x14ac:dyDescent="0.25">
      <c r="A58" s="117"/>
      <c r="B58" s="117"/>
      <c r="C58" s="117"/>
      <c r="D58" s="117"/>
    </row>
    <row r="59" spans="1:4" x14ac:dyDescent="0.25">
      <c r="A59" s="117"/>
      <c r="B59" s="117"/>
      <c r="C59" s="117"/>
      <c r="D59" s="117"/>
    </row>
    <row r="60" spans="1:4" x14ac:dyDescent="0.25">
      <c r="A60" s="117"/>
      <c r="B60" s="117"/>
      <c r="C60" s="117"/>
      <c r="D60" s="117"/>
    </row>
    <row r="61" spans="1:4" x14ac:dyDescent="0.25">
      <c r="A61" s="117"/>
      <c r="B61" s="117"/>
      <c r="C61" s="117"/>
      <c r="D61" s="117"/>
    </row>
    <row r="62" spans="1:4" x14ac:dyDescent="0.25">
      <c r="A62" s="117"/>
      <c r="B62" s="117"/>
      <c r="C62" s="117"/>
      <c r="D62" s="117"/>
    </row>
    <row r="63" spans="1:4" x14ac:dyDescent="0.25">
      <c r="A63" s="117"/>
      <c r="B63" s="117"/>
      <c r="C63" s="117"/>
      <c r="D63" s="117"/>
    </row>
    <row r="64" spans="1:4" x14ac:dyDescent="0.25">
      <c r="A64" s="117"/>
      <c r="B64" s="117"/>
      <c r="C64" s="117"/>
      <c r="D64" s="117"/>
    </row>
    <row r="65" spans="1:4" x14ac:dyDescent="0.25">
      <c r="A65" s="75"/>
      <c r="B65" s="75"/>
      <c r="C65" s="75"/>
      <c r="D65" s="75"/>
    </row>
    <row r="66" spans="1:4" x14ac:dyDescent="0.25">
      <c r="A66" s="75"/>
      <c r="B66" s="75"/>
      <c r="C66" s="75"/>
      <c r="D66" s="75"/>
    </row>
    <row r="67" spans="1:4" x14ac:dyDescent="0.25">
      <c r="A67" s="75"/>
      <c r="B67" s="75"/>
      <c r="C67" s="75"/>
      <c r="D67" s="75"/>
    </row>
    <row r="68" spans="1:4" x14ac:dyDescent="0.25">
      <c r="A68" s="75"/>
      <c r="B68" s="75"/>
      <c r="C68" s="75"/>
      <c r="D68" s="75"/>
    </row>
  </sheetData>
  <sheetProtection password="B44F" sheet="1" objects="1" scenarios="1" selectLockedCells="1"/>
  <mergeCells count="3">
    <mergeCell ref="B1:D1"/>
    <mergeCell ref="C5:D5"/>
    <mergeCell ref="A4:D4"/>
  </mergeCells>
  <phoneticPr fontId="2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E68"/>
  <sheetViews>
    <sheetView zoomScale="110" workbookViewId="0">
      <selection activeCell="C14" sqref="C14"/>
    </sheetView>
  </sheetViews>
  <sheetFormatPr defaultColWidth="9.109375" defaultRowHeight="13.2" x14ac:dyDescent="0.25"/>
  <cols>
    <col min="1" max="1" width="5.109375" style="43" customWidth="1"/>
    <col min="2" max="2" width="55.109375" style="43" customWidth="1"/>
    <col min="3" max="4" width="17.44140625" style="43" customWidth="1"/>
    <col min="5" max="16384" width="9.109375" style="43"/>
  </cols>
  <sheetData>
    <row r="1" spans="1:5" x14ac:dyDescent="0.25">
      <c r="A1" s="48"/>
      <c r="B1" s="48"/>
      <c r="C1" s="48"/>
      <c r="D1" s="48"/>
      <c r="E1" s="48"/>
    </row>
    <row r="2" spans="1:5" x14ac:dyDescent="0.25">
      <c r="A2" s="48"/>
      <c r="B2" s="96" t="s">
        <v>28</v>
      </c>
      <c r="C2" s="250" t="str">
        <f>'ФИ-Почетна'!$C$18</f>
        <v>МЕРМЕРЕН КОМБИНАТ АД ПРИЛЕП</v>
      </c>
      <c r="D2" s="251"/>
      <c r="E2" s="251"/>
    </row>
    <row r="3" spans="1:5" x14ac:dyDescent="0.25">
      <c r="A3" s="48"/>
      <c r="B3" s="96" t="s">
        <v>30</v>
      </c>
      <c r="C3" s="47" t="str">
        <f>'ФИ-Почетна'!$C$22</f>
        <v>01.01 - 31.12</v>
      </c>
      <c r="D3" s="96" t="str">
        <f>'Balance Sheet'!$C$2</f>
        <v>Year</v>
      </c>
      <c r="E3" s="150">
        <f>'ФИ-Почетна'!$C$23</f>
        <v>2023</v>
      </c>
    </row>
    <row r="4" spans="1:5" x14ac:dyDescent="0.25">
      <c r="A4" s="48"/>
      <c r="B4" s="45" t="s">
        <v>212</v>
      </c>
      <c r="C4" s="97" t="str">
        <f>'ФИ-Почетна'!$C$20</f>
        <v>не</v>
      </c>
      <c r="D4" s="48"/>
      <c r="E4" s="48"/>
    </row>
    <row r="5" spans="1:5" x14ac:dyDescent="0.25">
      <c r="A5" s="48"/>
      <c r="B5" s="48"/>
      <c r="C5" s="48"/>
      <c r="D5" s="48"/>
      <c r="E5" s="48"/>
    </row>
    <row r="6" spans="1:5" ht="24" customHeight="1" x14ac:dyDescent="0.25">
      <c r="A6" s="48"/>
      <c r="B6" s="230" t="s">
        <v>27</v>
      </c>
      <c r="C6" s="230"/>
      <c r="D6" s="230"/>
      <c r="E6" s="151"/>
    </row>
    <row r="7" spans="1:5" ht="12.75" customHeight="1" x14ac:dyDescent="0.25">
      <c r="A7" s="48"/>
      <c r="B7" s="151"/>
      <c r="C7" s="151"/>
      <c r="D7" s="151"/>
      <c r="E7" s="151"/>
    </row>
    <row r="8" spans="1:5" s="154" customFormat="1" ht="15" customHeight="1" thickBot="1" x14ac:dyDescent="0.3">
      <c r="A8" s="152"/>
      <c r="B8" s="153"/>
      <c r="C8" s="255" t="s">
        <v>35</v>
      </c>
      <c r="D8" s="255"/>
      <c r="E8" s="255"/>
    </row>
    <row r="9" spans="1:5" s="156" customFormat="1" ht="25.5" customHeight="1" thickTop="1" thickBot="1" x14ac:dyDescent="0.3">
      <c r="A9" s="249"/>
      <c r="B9" s="249" t="s">
        <v>34</v>
      </c>
      <c r="C9" s="155" t="s">
        <v>25</v>
      </c>
      <c r="D9" s="155" t="s">
        <v>26</v>
      </c>
      <c r="E9" s="155" t="s">
        <v>29</v>
      </c>
    </row>
    <row r="10" spans="1:5" ht="31.8" thickTop="1" thickBot="1" x14ac:dyDescent="0.3">
      <c r="A10" s="249"/>
      <c r="B10" s="249"/>
      <c r="C10" s="157" t="s">
        <v>33</v>
      </c>
      <c r="D10" s="157" t="s">
        <v>33</v>
      </c>
      <c r="E10" s="157" t="s">
        <v>32</v>
      </c>
    </row>
    <row r="11" spans="1:5" ht="13.5" customHeight="1" thickTop="1" thickBot="1" x14ac:dyDescent="0.3">
      <c r="A11" s="78">
        <v>1</v>
      </c>
      <c r="B11" s="79" t="s">
        <v>14</v>
      </c>
      <c r="C11" s="80">
        <f>'Биланс на успех - функција'!C11</f>
        <v>1872249</v>
      </c>
      <c r="D11" s="80">
        <f>'Биланс на успех - функција'!D11</f>
        <v>1801448</v>
      </c>
      <c r="E11" s="80">
        <f>'Биланс на успех - функција'!E11</f>
        <v>96.218398300653391</v>
      </c>
    </row>
    <row r="12" spans="1:5" ht="15.75" customHeight="1" thickTop="1" thickBot="1" x14ac:dyDescent="0.3">
      <c r="A12" s="78" t="s">
        <v>320</v>
      </c>
      <c r="B12" s="81" t="s">
        <v>208</v>
      </c>
      <c r="C12" s="82">
        <f>'Биланс на успех - функција'!C12</f>
        <v>6038</v>
      </c>
      <c r="D12" s="82">
        <f>'Биланс на успех - функција'!D12</f>
        <v>8781</v>
      </c>
      <c r="E12" s="80">
        <f>'Биланс на успех - функција'!E12</f>
        <v>145.42894998343823</v>
      </c>
    </row>
    <row r="13" spans="1:5" ht="15.75" customHeight="1" thickTop="1" thickBot="1" x14ac:dyDescent="0.3">
      <c r="A13" s="78" t="s">
        <v>321</v>
      </c>
      <c r="B13" s="83" t="s">
        <v>209</v>
      </c>
      <c r="C13" s="82">
        <f>'Биланс на успех - функција'!C13</f>
        <v>1866211</v>
      </c>
      <c r="D13" s="82">
        <f>'Биланс на успех - функција'!D13</f>
        <v>1792667</v>
      </c>
      <c r="E13" s="80">
        <f>'Биланс на успех - функција'!E13</f>
        <v>96.05918087504574</v>
      </c>
    </row>
    <row r="14" spans="1:5" ht="15.75" customHeight="1" thickTop="1" thickBot="1" x14ac:dyDescent="0.3">
      <c r="A14" s="78">
        <v>2</v>
      </c>
      <c r="B14" s="79" t="s">
        <v>322</v>
      </c>
      <c r="C14" s="82">
        <f>'Биланс на успех - функција'!C14</f>
        <v>639296</v>
      </c>
      <c r="D14" s="82">
        <f>'Биланс на успех - функција'!D14</f>
        <v>630011</v>
      </c>
      <c r="E14" s="80">
        <f>'Биланс на успех - функција'!E14</f>
        <v>98.547621133246565</v>
      </c>
    </row>
    <row r="15" spans="1:5" ht="15.75" customHeight="1" thickTop="1" thickBot="1" x14ac:dyDescent="0.3">
      <c r="A15" s="78">
        <v>3</v>
      </c>
      <c r="B15" s="84" t="s">
        <v>323</v>
      </c>
      <c r="C15" s="85">
        <f>'Биланс на успех - функција'!C15</f>
        <v>1232953</v>
      </c>
      <c r="D15" s="85">
        <f>'Биланс на успех - функција'!D15</f>
        <v>1171437</v>
      </c>
      <c r="E15" s="85">
        <f>'Биланс на успех - функција'!E15</f>
        <v>95.010677617070556</v>
      </c>
    </row>
    <row r="16" spans="1:5" ht="15.75" customHeight="1" thickTop="1" thickBot="1" x14ac:dyDescent="0.3">
      <c r="A16" s="78">
        <v>4</v>
      </c>
      <c r="B16" s="79" t="s">
        <v>353</v>
      </c>
      <c r="C16" s="82">
        <f>'Биланс на успех - функција'!C16</f>
        <v>99286</v>
      </c>
      <c r="D16" s="82">
        <f>'Биланс на успех - функција'!D16</f>
        <v>90089</v>
      </c>
      <c r="E16" s="80">
        <f>'Биланс на успех - функција'!E16</f>
        <v>90.736861188888668</v>
      </c>
    </row>
    <row r="17" spans="1:5" ht="15.75" customHeight="1" thickTop="1" thickBot="1" x14ac:dyDescent="0.3">
      <c r="A17" s="78">
        <v>5</v>
      </c>
      <c r="B17" s="79" t="s">
        <v>344</v>
      </c>
      <c r="C17" s="82">
        <f>'Биланс на успех - функција'!C17</f>
        <v>168325</v>
      </c>
      <c r="D17" s="82">
        <f>'Биланс на успех - функција'!D17</f>
        <v>137232</v>
      </c>
      <c r="E17" s="80">
        <f>'Биланс на успех - функција'!E17</f>
        <v>81.527996435467102</v>
      </c>
    </row>
    <row r="18" spans="1:5" ht="15.75" customHeight="1" thickTop="1" thickBot="1" x14ac:dyDescent="0.3">
      <c r="A18" s="78">
        <v>6</v>
      </c>
      <c r="B18" s="86" t="s">
        <v>346</v>
      </c>
      <c r="C18" s="82">
        <f>'Биланс на успех - функција'!C18</f>
        <v>0</v>
      </c>
      <c r="D18" s="82">
        <f>'Биланс на успех - функција'!D18</f>
        <v>0</v>
      </c>
      <c r="E18" s="80">
        <f>'Биланс на успех - функција'!E18</f>
        <v>0</v>
      </c>
    </row>
    <row r="19" spans="1:5" ht="15.75" customHeight="1" thickTop="1" thickBot="1" x14ac:dyDescent="0.3">
      <c r="A19" s="78">
        <v>7</v>
      </c>
      <c r="B19" s="87" t="s">
        <v>7</v>
      </c>
      <c r="C19" s="82">
        <f>'Биланс на успех - функција'!C19</f>
        <v>9879</v>
      </c>
      <c r="D19" s="82">
        <f>'Биланс на успех - функција'!D19</f>
        <v>1541</v>
      </c>
      <c r="E19" s="80">
        <f>'Биланс на успех - функција'!E19</f>
        <v>15.598744812227958</v>
      </c>
    </row>
    <row r="20" spans="1:5" ht="15.75" customHeight="1" thickTop="1" thickBot="1" x14ac:dyDescent="0.3">
      <c r="A20" s="78">
        <v>8</v>
      </c>
      <c r="B20" s="86" t="s">
        <v>345</v>
      </c>
      <c r="C20" s="82">
        <f>'Биланс на успех - функција'!C20</f>
        <v>28801</v>
      </c>
      <c r="D20" s="82">
        <f>'Биланс на успех - функција'!D20</f>
        <v>31211</v>
      </c>
      <c r="E20" s="80">
        <f>'Биланс на успех - функција'!E20</f>
        <v>108.36776500815944</v>
      </c>
    </row>
    <row r="21" spans="1:5" ht="15.75" customHeight="1" thickTop="1" thickBot="1" x14ac:dyDescent="0.3">
      <c r="A21" s="78">
        <v>9</v>
      </c>
      <c r="B21" s="88" t="s">
        <v>9</v>
      </c>
      <c r="C21" s="89">
        <f>'Биланс на успех - функција'!C21</f>
        <v>946420</v>
      </c>
      <c r="D21" s="89">
        <f>'Биланс на успех - функција'!D21</f>
        <v>914446</v>
      </c>
      <c r="E21" s="89">
        <f>'Биланс на успех - функција'!E21</f>
        <v>96.621584497369028</v>
      </c>
    </row>
    <row r="22" spans="1:5" ht="15.75" customHeight="1" thickTop="1" thickBot="1" x14ac:dyDescent="0.3">
      <c r="A22" s="78">
        <v>10</v>
      </c>
      <c r="B22" s="86" t="s">
        <v>347</v>
      </c>
      <c r="C22" s="80">
        <f>'Биланс на успех - функција'!C22</f>
        <v>9101</v>
      </c>
      <c r="D22" s="80">
        <f>'Биланс на успех - функција'!D22</f>
        <v>16294</v>
      </c>
      <c r="E22" s="80">
        <f>'Биланс на успех - функција'!E22</f>
        <v>179.03527084935723</v>
      </c>
    </row>
    <row r="23" spans="1:5" ht="27.6" thickTop="1" thickBot="1" x14ac:dyDescent="0.3">
      <c r="A23" s="78" t="s">
        <v>218</v>
      </c>
      <c r="B23" s="79" t="s">
        <v>350</v>
      </c>
      <c r="C23" s="82">
        <f>'Биланс на успех - функција'!C23</f>
        <v>9095</v>
      </c>
      <c r="D23" s="82">
        <f>'Биланс на успех - функција'!D23</f>
        <v>16292</v>
      </c>
      <c r="E23" s="80">
        <f>'Биланс на успех - функција'!E23</f>
        <v>179.13139087410664</v>
      </c>
    </row>
    <row r="24" spans="1:5" ht="15.75" customHeight="1" thickTop="1" thickBot="1" x14ac:dyDescent="0.3">
      <c r="A24" s="78" t="s">
        <v>362</v>
      </c>
      <c r="B24" s="79" t="s">
        <v>348</v>
      </c>
      <c r="C24" s="82">
        <f>'Биланс на успех - функција'!C24</f>
        <v>6</v>
      </c>
      <c r="D24" s="82">
        <f>'Биланс на успех - функција'!D24</f>
        <v>2</v>
      </c>
      <c r="E24" s="80">
        <f>'Биланс на успех - функција'!E24</f>
        <v>33.333333333333329</v>
      </c>
    </row>
    <row r="25" spans="1:5" ht="15.75" customHeight="1" thickTop="1" thickBot="1" x14ac:dyDescent="0.3">
      <c r="A25" s="78" t="s">
        <v>363</v>
      </c>
      <c r="B25" s="79" t="s">
        <v>349</v>
      </c>
      <c r="C25" s="82">
        <f>'Биланс на успех - функција'!C25</f>
        <v>0</v>
      </c>
      <c r="D25" s="82">
        <f>'Биланс на успех - функција'!D25</f>
        <v>0</v>
      </c>
      <c r="E25" s="80">
        <f>'Биланс на успех - функција'!E25</f>
        <v>0</v>
      </c>
    </row>
    <row r="26" spans="1:5" ht="15" customHeight="1" thickTop="1" thickBot="1" x14ac:dyDescent="0.3">
      <c r="A26" s="78">
        <v>11</v>
      </c>
      <c r="B26" s="86" t="s">
        <v>351</v>
      </c>
      <c r="C26" s="80">
        <f>'Биланс на успех - функција'!C26</f>
        <v>9672</v>
      </c>
      <c r="D26" s="80">
        <f>'Биланс на успех - функција'!D26</f>
        <v>13196</v>
      </c>
      <c r="E26" s="80">
        <f>'Биланс на успех - функција'!E26</f>
        <v>136.43507030603806</v>
      </c>
    </row>
    <row r="27" spans="1:5" ht="14.4" thickTop="1" thickBot="1" x14ac:dyDescent="0.3">
      <c r="A27" s="78" t="s">
        <v>364</v>
      </c>
      <c r="B27" s="79" t="s">
        <v>354</v>
      </c>
      <c r="C27" s="82">
        <f>'Биланс на успех - функција'!C27</f>
        <v>9672</v>
      </c>
      <c r="D27" s="82">
        <f>'Биланс на успех - функција'!D27</f>
        <v>13196</v>
      </c>
      <c r="E27" s="80">
        <f>'Биланс на успех - функција'!E27</f>
        <v>136.43507030603806</v>
      </c>
    </row>
    <row r="28" spans="1:5" ht="18" customHeight="1" thickTop="1" thickBot="1" x14ac:dyDescent="0.3">
      <c r="A28" s="78" t="s">
        <v>365</v>
      </c>
      <c r="B28" s="79" t="s">
        <v>355</v>
      </c>
      <c r="C28" s="82">
        <f>'Биланс на успех - функција'!C28</f>
        <v>0</v>
      </c>
      <c r="D28" s="82">
        <f>'Биланс на успех - функција'!D28</f>
        <v>0</v>
      </c>
      <c r="E28" s="80">
        <f>'Биланс на успех - функција'!E28</f>
        <v>0</v>
      </c>
    </row>
    <row r="29" spans="1:5" ht="18" customHeight="1" thickTop="1" thickBot="1" x14ac:dyDescent="0.3">
      <c r="A29" s="78" t="s">
        <v>366</v>
      </c>
      <c r="B29" s="79" t="s">
        <v>352</v>
      </c>
      <c r="C29" s="82">
        <f>'Биланс на успех - функција'!C29</f>
        <v>0</v>
      </c>
      <c r="D29" s="82">
        <f>'Биланс на успех - функција'!D29</f>
        <v>0</v>
      </c>
      <c r="E29" s="80">
        <f>'Биланс на успех - функција'!E29</f>
        <v>0</v>
      </c>
    </row>
    <row r="30" spans="1:5" ht="18" customHeight="1" thickTop="1" thickBot="1" x14ac:dyDescent="0.3">
      <c r="A30" s="78">
        <v>12</v>
      </c>
      <c r="B30" s="88" t="s">
        <v>356</v>
      </c>
      <c r="C30" s="85">
        <f>'Биланс на успех - функција'!C30</f>
        <v>945849</v>
      </c>
      <c r="D30" s="85">
        <f>'Биланс на успех - функција'!D30</f>
        <v>917544</v>
      </c>
      <c r="E30" s="89">
        <f>'Биланс на успех - функција'!E30</f>
        <v>97.007450449278892</v>
      </c>
    </row>
    <row r="31" spans="1:5" ht="18" customHeight="1" thickTop="1" thickBot="1" x14ac:dyDescent="0.3">
      <c r="A31" s="78">
        <v>13</v>
      </c>
      <c r="B31" s="79" t="s">
        <v>360</v>
      </c>
      <c r="C31" s="82">
        <f>'Биланс на успех - функција'!C31</f>
        <v>0</v>
      </c>
      <c r="D31" s="82">
        <f>'Биланс на успех - функција'!D31</f>
        <v>0</v>
      </c>
      <c r="E31" s="80">
        <f>'Биланс на успех - функција'!E31</f>
        <v>0</v>
      </c>
    </row>
    <row r="32" spans="1:5" ht="18" customHeight="1" thickTop="1" thickBot="1" x14ac:dyDescent="0.3">
      <c r="A32" s="78">
        <v>14</v>
      </c>
      <c r="B32" s="88" t="s">
        <v>16</v>
      </c>
      <c r="C32" s="89">
        <f>'Биланс на успех - функција'!C32</f>
        <v>945849</v>
      </c>
      <c r="D32" s="89">
        <f>'Биланс на успех - функција'!D32</f>
        <v>917544</v>
      </c>
      <c r="E32" s="89">
        <f>'Биланс на успех - функција'!E32</f>
        <v>97.007450449278892</v>
      </c>
    </row>
    <row r="33" spans="1:5" ht="18" customHeight="1" thickTop="1" thickBot="1" x14ac:dyDescent="0.3">
      <c r="A33" s="78">
        <v>15</v>
      </c>
      <c r="B33" s="86" t="s">
        <v>17</v>
      </c>
      <c r="C33" s="82">
        <f>'Биланс на успех - функција'!C33</f>
        <v>-86223</v>
      </c>
      <c r="D33" s="82">
        <f>'Биланс на успех - функција'!D33</f>
        <v>-74310</v>
      </c>
      <c r="E33" s="80">
        <f>'Биланс на успех - функција'!E33</f>
        <v>0</v>
      </c>
    </row>
    <row r="34" spans="1:5" ht="18" customHeight="1" thickTop="1" thickBot="1" x14ac:dyDescent="0.3">
      <c r="A34" s="78">
        <v>16</v>
      </c>
      <c r="B34" s="88" t="s">
        <v>359</v>
      </c>
      <c r="C34" s="89">
        <f>'Биланс на успех - функција'!C34</f>
        <v>859626</v>
      </c>
      <c r="D34" s="89">
        <f>'Биланс на успех - функција'!D34</f>
        <v>843234</v>
      </c>
      <c r="E34" s="89">
        <f>'Биланс на успех - функција'!E34</f>
        <v>98.093124219137167</v>
      </c>
    </row>
    <row r="35" spans="1:5" ht="18" customHeight="1" thickTop="1" thickBot="1" x14ac:dyDescent="0.3">
      <c r="A35" s="78">
        <v>17</v>
      </c>
      <c r="B35" s="86" t="s">
        <v>10</v>
      </c>
      <c r="C35" s="82">
        <f>'Биланс на успех - функција'!C35</f>
        <v>0</v>
      </c>
      <c r="D35" s="82">
        <f>'Биланс на успех - функција'!D35</f>
        <v>0</v>
      </c>
      <c r="E35" s="80">
        <f>'Биланс на успех - функција'!E35</f>
        <v>0</v>
      </c>
    </row>
    <row r="36" spans="1:5" ht="18" customHeight="1" thickTop="1" thickBot="1" x14ac:dyDescent="0.3">
      <c r="A36" s="78">
        <v>18</v>
      </c>
      <c r="B36" s="88" t="s">
        <v>361</v>
      </c>
      <c r="C36" s="85">
        <f>'Биланс на успех - функција'!C36</f>
        <v>859626</v>
      </c>
      <c r="D36" s="85">
        <f>'Биланс на успех - функција'!D36</f>
        <v>843234</v>
      </c>
      <c r="E36" s="89">
        <f>'Биланс на успех - функција'!E36</f>
        <v>98.093124219137167</v>
      </c>
    </row>
    <row r="37" spans="1:5" ht="18.75" customHeight="1" thickTop="1" thickBot="1" x14ac:dyDescent="0.3">
      <c r="A37" s="78">
        <v>19</v>
      </c>
      <c r="B37" s="79" t="s">
        <v>358</v>
      </c>
      <c r="C37" s="82">
        <f>'Биланс на успех - функција'!C37</f>
        <v>0</v>
      </c>
      <c r="D37" s="82">
        <f>'Биланс на успех - функција'!D37</f>
        <v>0</v>
      </c>
      <c r="E37" s="80">
        <f>'Биланс на успех - функција'!E37</f>
        <v>0</v>
      </c>
    </row>
    <row r="38" spans="1:5" ht="18" customHeight="1" thickTop="1" thickBot="1" x14ac:dyDescent="0.3">
      <c r="A38" s="78">
        <v>20</v>
      </c>
      <c r="B38" s="88" t="s">
        <v>357</v>
      </c>
      <c r="C38" s="89">
        <f>'Биланс на успех - функција'!C38</f>
        <v>859626</v>
      </c>
      <c r="D38" s="89">
        <f>'Биланс на успех - функција'!D38</f>
        <v>843234</v>
      </c>
      <c r="E38" s="89">
        <f>'Биланс на успех - функција'!E38</f>
        <v>98.093124219137167</v>
      </c>
    </row>
    <row r="39" spans="1:5" ht="18" customHeight="1" thickTop="1" thickBot="1" x14ac:dyDescent="0.3">
      <c r="A39" s="256"/>
      <c r="B39" s="257"/>
      <c r="C39" s="257"/>
      <c r="D39" s="257"/>
      <c r="E39" s="257"/>
    </row>
    <row r="40" spans="1:5" ht="32.25" customHeight="1" thickTop="1" thickBot="1" x14ac:dyDescent="0.3">
      <c r="A40" s="252" t="s">
        <v>324</v>
      </c>
      <c r="B40" s="253"/>
      <c r="C40" s="253"/>
      <c r="D40" s="253"/>
      <c r="E40" s="254"/>
    </row>
    <row r="41" spans="1:5" ht="24.75" customHeight="1" thickTop="1" thickBot="1" x14ac:dyDescent="0.3">
      <c r="A41" s="248"/>
      <c r="B41" s="249" t="s">
        <v>34</v>
      </c>
      <c r="C41" s="155" t="s">
        <v>25</v>
      </c>
      <c r="D41" s="155" t="s">
        <v>26</v>
      </c>
      <c r="E41" s="155" t="s">
        <v>29</v>
      </c>
    </row>
    <row r="42" spans="1:5" ht="31.8" thickTop="1" thickBot="1" x14ac:dyDescent="0.3">
      <c r="A42" s="248"/>
      <c r="B42" s="249"/>
      <c r="C42" s="157" t="s">
        <v>33</v>
      </c>
      <c r="D42" s="157" t="s">
        <v>33</v>
      </c>
      <c r="E42" s="157" t="s">
        <v>32</v>
      </c>
    </row>
    <row r="43" spans="1:5" ht="17.25" customHeight="1" thickTop="1" thickBot="1" x14ac:dyDescent="0.3">
      <c r="A43" s="158">
        <v>1</v>
      </c>
      <c r="B43" s="159" t="s">
        <v>14</v>
      </c>
      <c r="C43" s="82">
        <f>'Биланс на успех - функција'!C43</f>
        <v>1872249</v>
      </c>
      <c r="D43" s="82">
        <f>'Биланс на успех - функција'!D43</f>
        <v>1801448</v>
      </c>
      <c r="E43" s="80">
        <f>'Биланс на успех - функција'!E43</f>
        <v>96.218398300653391</v>
      </c>
    </row>
    <row r="44" spans="1:5" ht="17.25" customHeight="1" thickTop="1" thickBot="1" x14ac:dyDescent="0.3">
      <c r="A44" s="158">
        <v>2</v>
      </c>
      <c r="B44" s="159" t="s">
        <v>7</v>
      </c>
      <c r="C44" s="82">
        <f>'Биланс на успех - функција'!C44</f>
        <v>9879</v>
      </c>
      <c r="D44" s="82">
        <f>'Биланс на успех - функција'!D44</f>
        <v>1541</v>
      </c>
      <c r="E44" s="80">
        <f>'Биланс на успех - функција'!E44</f>
        <v>15.598744812227958</v>
      </c>
    </row>
    <row r="45" spans="1:5" ht="17.25" customHeight="1" thickTop="1" thickBot="1" x14ac:dyDescent="0.3">
      <c r="A45" s="158">
        <v>3</v>
      </c>
      <c r="B45" s="92" t="s">
        <v>325</v>
      </c>
      <c r="C45" s="82">
        <f>'Биланс на успех - функција'!C45</f>
        <v>15797</v>
      </c>
      <c r="D45" s="82">
        <f>'Биланс на успех - функција'!D45</f>
        <v>19314</v>
      </c>
      <c r="E45" s="80">
        <f>'Биланс на успех - функција'!E45</f>
        <v>122.26372095967588</v>
      </c>
    </row>
    <row r="46" spans="1:5" ht="14.4" thickTop="1" thickBot="1" x14ac:dyDescent="0.3">
      <c r="A46" s="158">
        <v>4</v>
      </c>
      <c r="B46" s="159" t="s">
        <v>367</v>
      </c>
      <c r="C46" s="82">
        <f>'Биланс на успех - функција'!C46</f>
        <v>0</v>
      </c>
      <c r="D46" s="82">
        <f>'Биланс на успех - функција'!D46</f>
        <v>0</v>
      </c>
      <c r="E46" s="80">
        <f>'Биланс на успех - функција'!E46</f>
        <v>0</v>
      </c>
    </row>
    <row r="47" spans="1:5" ht="17.25" customHeight="1" thickTop="1" thickBot="1" x14ac:dyDescent="0.3">
      <c r="A47" s="158">
        <v>5</v>
      </c>
      <c r="B47" s="159" t="s">
        <v>368</v>
      </c>
      <c r="C47" s="82">
        <f>'Биланс на успех - функција'!C47</f>
        <v>304100</v>
      </c>
      <c r="D47" s="82">
        <f>'Биланс на успех - функција'!D47</f>
        <v>274676</v>
      </c>
      <c r="E47" s="80">
        <f>'Биланс на успех - функција'!E47</f>
        <v>90.324235448865508</v>
      </c>
    </row>
    <row r="48" spans="1:5" ht="17.25" customHeight="1" thickTop="1" thickBot="1" x14ac:dyDescent="0.3">
      <c r="A48" s="158">
        <v>6</v>
      </c>
      <c r="B48" s="159" t="s">
        <v>369</v>
      </c>
      <c r="C48" s="82">
        <f>'Биланс на успех - функција'!C48</f>
        <v>339</v>
      </c>
      <c r="D48" s="82">
        <f>'Биланс на успех - функција'!D48</f>
        <v>21</v>
      </c>
      <c r="E48" s="80">
        <f>'Биланс на успех - функција'!E48</f>
        <v>6.1946902654867255</v>
      </c>
    </row>
    <row r="49" spans="1:5" ht="17.25" customHeight="1" thickTop="1" thickBot="1" x14ac:dyDescent="0.3">
      <c r="A49" s="158">
        <v>7</v>
      </c>
      <c r="B49" s="159" t="s">
        <v>370</v>
      </c>
      <c r="C49" s="82">
        <f>'Биланс на успех - функција'!C49</f>
        <v>177754</v>
      </c>
      <c r="D49" s="82">
        <f>'Биланс на успех - функција'!D49</f>
        <v>143925</v>
      </c>
      <c r="E49" s="80">
        <f>'Биланс на успех - функција'!E49</f>
        <v>80.968642055874966</v>
      </c>
    </row>
    <row r="50" spans="1:5" ht="17.25" customHeight="1" thickTop="1" thickBot="1" x14ac:dyDescent="0.3">
      <c r="A50" s="158">
        <v>8</v>
      </c>
      <c r="B50" s="159" t="s">
        <v>371</v>
      </c>
      <c r="C50" s="82">
        <f>'Биланс на успех - функција'!C50</f>
        <v>62871</v>
      </c>
      <c r="D50" s="82">
        <f>'Биланс на успех - функција'!D50</f>
        <v>66112</v>
      </c>
      <c r="E50" s="80">
        <f>'Биланс на успех - функција'!E50</f>
        <v>105.15499992047208</v>
      </c>
    </row>
    <row r="51" spans="1:5" ht="17.25" customHeight="1" thickTop="1" thickBot="1" x14ac:dyDescent="0.3">
      <c r="A51" s="158">
        <v>9</v>
      </c>
      <c r="B51" s="159" t="s">
        <v>326</v>
      </c>
      <c r="C51" s="82">
        <f>'Биланс на успех - функција'!C51</f>
        <v>246467</v>
      </c>
      <c r="D51" s="82">
        <f>'Биланс на успех - функција'!D51</f>
        <v>252435</v>
      </c>
      <c r="E51" s="80">
        <f>'Биланс на успех - функција'!E51</f>
        <v>102.42141950037936</v>
      </c>
    </row>
    <row r="52" spans="1:5" ht="17.25" customHeight="1" thickTop="1" thickBot="1" x14ac:dyDescent="0.3">
      <c r="A52" s="158">
        <v>10</v>
      </c>
      <c r="B52" s="159" t="s">
        <v>373</v>
      </c>
      <c r="C52" s="82">
        <f>'Биланс на успех - функција'!C52</f>
        <v>131173</v>
      </c>
      <c r="D52" s="82">
        <f>'Биланс на успех - функција'!D52</f>
        <v>139350</v>
      </c>
      <c r="E52" s="80">
        <f>'Биланс на успех - функција'!E52</f>
        <v>106.23375237282062</v>
      </c>
    </row>
    <row r="53" spans="1:5" ht="18.75" customHeight="1" thickTop="1" thickBot="1" x14ac:dyDescent="0.3">
      <c r="A53" s="158">
        <v>11</v>
      </c>
      <c r="B53" s="159" t="s">
        <v>374</v>
      </c>
      <c r="C53" s="82">
        <f>'Биланс на успех - функција'!C53</f>
        <v>0</v>
      </c>
      <c r="D53" s="82">
        <f>'Биланс на успех - функција'!D53</f>
        <v>0</v>
      </c>
      <c r="E53" s="80">
        <f>'Биланс на успех - функција'!E53</f>
        <v>0</v>
      </c>
    </row>
    <row r="54" spans="1:5" ht="18.75" customHeight="1" thickTop="1" thickBot="1" x14ac:dyDescent="0.3">
      <c r="A54" s="158">
        <v>12</v>
      </c>
      <c r="B54" s="159" t="s">
        <v>372</v>
      </c>
      <c r="C54" s="82">
        <f>'Биланс на успех - функција'!C54</f>
        <v>14132</v>
      </c>
      <c r="D54" s="82">
        <f>'Биланс на успех - функција'!D54</f>
        <v>25480</v>
      </c>
      <c r="E54" s="80">
        <f>'Биланс на успех - функција'!E54</f>
        <v>180.30002830455703</v>
      </c>
    </row>
    <row r="55" spans="1:5" ht="17.25" customHeight="1" thickTop="1" thickBot="1" x14ac:dyDescent="0.3">
      <c r="A55" s="158">
        <v>13</v>
      </c>
      <c r="B55" s="159" t="s">
        <v>346</v>
      </c>
      <c r="C55" s="82">
        <f>'Биланс на успех - функција'!C55</f>
        <v>0</v>
      </c>
      <c r="D55" s="82">
        <f>'Биланс на успех - функција'!D55</f>
        <v>0</v>
      </c>
      <c r="E55" s="80">
        <f>'Биланс на успех - функција'!E55</f>
        <v>0</v>
      </c>
    </row>
    <row r="56" spans="1:5" ht="18" customHeight="1" thickTop="1" thickBot="1" x14ac:dyDescent="0.3">
      <c r="A56" s="158">
        <v>14</v>
      </c>
      <c r="B56" s="159" t="s">
        <v>8</v>
      </c>
      <c r="C56" s="82">
        <f>'Биланс на успех - функција'!C56</f>
        <v>14669</v>
      </c>
      <c r="D56" s="82">
        <f>'Биланс на успех - функција'!D56</f>
        <v>5858</v>
      </c>
      <c r="E56" s="80">
        <f>'Биланс на успех - функција'!E56</f>
        <v>39.934555866112206</v>
      </c>
    </row>
    <row r="57" spans="1:5" ht="18" customHeight="1" thickTop="1" thickBot="1" x14ac:dyDescent="0.3">
      <c r="A57" s="155">
        <v>15</v>
      </c>
      <c r="B57" s="160" t="s">
        <v>9</v>
      </c>
      <c r="C57" s="89">
        <f>'Биланс на успех - функција'!C57</f>
        <v>946420</v>
      </c>
      <c r="D57" s="89">
        <f>'Биланс на успех - функција'!D57</f>
        <v>914446</v>
      </c>
      <c r="E57" s="89">
        <f>'Биланс на успех - функција'!E57</f>
        <v>96.621584497369028</v>
      </c>
    </row>
    <row r="58" spans="1:5" ht="18" customHeight="1" thickTop="1" x14ac:dyDescent="0.25">
      <c r="A58" s="161"/>
      <c r="B58" s="48"/>
      <c r="C58" s="162"/>
      <c r="D58" s="162"/>
      <c r="E58" s="162"/>
    </row>
    <row r="59" spans="1:5" ht="18" customHeight="1" x14ac:dyDescent="0.25">
      <c r="A59" s="161"/>
      <c r="B59" s="48"/>
      <c r="C59" s="163"/>
      <c r="D59" s="163"/>
      <c r="E59" s="163"/>
    </row>
    <row r="60" spans="1:5" ht="18" customHeight="1" x14ac:dyDescent="0.25">
      <c r="A60" s="48"/>
      <c r="B60" s="164"/>
      <c r="C60" s="48"/>
      <c r="D60" s="48"/>
      <c r="E60" s="48"/>
    </row>
    <row r="61" spans="1:5" ht="18" customHeight="1" x14ac:dyDescent="0.25">
      <c r="A61" s="48"/>
      <c r="B61" s="165"/>
      <c r="C61" s="48"/>
      <c r="D61" s="48"/>
      <c r="E61" s="48"/>
    </row>
    <row r="62" spans="1:5" ht="18" customHeight="1" x14ac:dyDescent="0.25">
      <c r="A62" s="48"/>
      <c r="B62" s="165"/>
      <c r="C62" s="48"/>
      <c r="D62" s="48"/>
      <c r="E62" s="48"/>
    </row>
    <row r="63" spans="1:5" ht="18" customHeight="1" x14ac:dyDescent="0.25">
      <c r="B63" s="166"/>
    </row>
    <row r="64" spans="1:5" ht="18" customHeight="1" x14ac:dyDescent="0.25">
      <c r="B64" s="166"/>
    </row>
    <row r="65" spans="2:2" ht="18" customHeight="1" x14ac:dyDescent="0.25">
      <c r="B65" s="166"/>
    </row>
    <row r="66" spans="2:2" x14ac:dyDescent="0.25">
      <c r="B66" s="167"/>
    </row>
    <row r="67" spans="2:2" x14ac:dyDescent="0.25">
      <c r="B67" s="167"/>
    </row>
    <row r="68" spans="2:2" x14ac:dyDescent="0.25">
      <c r="B68" s="167"/>
    </row>
  </sheetData>
  <sheetProtection password="B44F" sheet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ageMargins left="0.15748031496062992" right="0.23622047244094491" top="0.35433070866141736" bottom="0.35433070866141736" header="0.15748031496062992" footer="0.1181102362204724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D50"/>
  <sheetViews>
    <sheetView zoomScale="110" workbookViewId="0">
      <selection activeCell="C14" sqref="C14"/>
    </sheetView>
  </sheetViews>
  <sheetFormatPr defaultColWidth="9.109375" defaultRowHeight="13.2" x14ac:dyDescent="0.25"/>
  <cols>
    <col min="1" max="1" width="70.33203125" style="69" customWidth="1"/>
    <col min="2" max="2" width="15.33203125" style="69" customWidth="1"/>
    <col min="3" max="3" width="13.5546875" style="69" customWidth="1"/>
    <col min="4" max="4" width="12.6640625" style="69" customWidth="1"/>
    <col min="5" max="16384" width="9.109375" style="69"/>
  </cols>
  <sheetData>
    <row r="1" spans="1:4" x14ac:dyDescent="0.25">
      <c r="A1" s="67"/>
      <c r="B1" s="67"/>
      <c r="C1" s="67"/>
      <c r="D1" s="67"/>
    </row>
    <row r="2" spans="1:4" ht="12" customHeight="1" x14ac:dyDescent="0.25">
      <c r="A2" s="68" t="s">
        <v>28</v>
      </c>
      <c r="B2" s="245" t="str">
        <f>'ФИ-Почетна'!$C$18</f>
        <v>МЕРМЕРЕН КОМБИНАТ АД ПРИЛЕП</v>
      </c>
      <c r="C2" s="246"/>
      <c r="D2" s="246"/>
    </row>
    <row r="3" spans="1:4" ht="12" customHeight="1" x14ac:dyDescent="0.25">
      <c r="A3" s="68" t="s">
        <v>30</v>
      </c>
      <c r="B3" s="76" t="str">
        <f>'ФИ-Почетна'!$C$22</f>
        <v>01.01 - 31.12</v>
      </c>
      <c r="C3" s="68" t="s">
        <v>327</v>
      </c>
      <c r="D3" s="168">
        <f>'ФИ-Почетна'!$C$23</f>
        <v>2023</v>
      </c>
    </row>
    <row r="4" spans="1:4" ht="12" customHeight="1" x14ac:dyDescent="0.25">
      <c r="A4" s="73" t="s">
        <v>212</v>
      </c>
      <c r="B4" s="169" t="str">
        <f>'ФИ-Почетна'!$C$20</f>
        <v>не</v>
      </c>
      <c r="C4" s="67"/>
      <c r="D4" s="67"/>
    </row>
    <row r="5" spans="1:4" ht="24" customHeight="1" x14ac:dyDescent="0.25">
      <c r="A5" s="258" t="s">
        <v>112</v>
      </c>
      <c r="B5" s="258"/>
      <c r="C5" s="258"/>
      <c r="D5" s="67"/>
    </row>
    <row r="6" spans="1:4" ht="12" customHeight="1" thickBot="1" x14ac:dyDescent="0.3">
      <c r="A6" s="170"/>
      <c r="B6" s="67"/>
      <c r="C6" s="247" t="s">
        <v>35</v>
      </c>
      <c r="D6" s="247"/>
    </row>
    <row r="7" spans="1:4" s="171" customFormat="1" ht="32.25" customHeight="1" thickTop="1" thickBot="1" x14ac:dyDescent="0.3">
      <c r="A7" s="103" t="s">
        <v>34</v>
      </c>
      <c r="B7" s="103" t="s">
        <v>25</v>
      </c>
      <c r="C7" s="103" t="s">
        <v>26</v>
      </c>
      <c r="D7" s="103" t="s">
        <v>29</v>
      </c>
    </row>
    <row r="8" spans="1:4" ht="15.75" customHeight="1" thickTop="1" thickBot="1" x14ac:dyDescent="0.3">
      <c r="A8" s="105" t="s">
        <v>37</v>
      </c>
      <c r="B8" s="106">
        <f>'Паричен тек'!B9</f>
        <v>930561</v>
      </c>
      <c r="C8" s="106">
        <f>'Паричен тек'!C9</f>
        <v>958814</v>
      </c>
      <c r="D8" s="106">
        <f>'Паричен тек'!D9</f>
        <v>103.03612551998202</v>
      </c>
    </row>
    <row r="9" spans="1:4" ht="17.25" customHeight="1" thickTop="1" thickBot="1" x14ac:dyDescent="0.3">
      <c r="A9" s="88" t="s">
        <v>38</v>
      </c>
      <c r="B9" s="172">
        <f>'Паричен тек'!B10</f>
        <v>945849</v>
      </c>
      <c r="C9" s="172">
        <f>'Паричен тек'!C10</f>
        <v>917544</v>
      </c>
      <c r="D9" s="172">
        <f>'Паричен тек'!D10</f>
        <v>97.007450449278892</v>
      </c>
    </row>
    <row r="10" spans="1:4" ht="16.5" customHeight="1" thickTop="1" thickBot="1" x14ac:dyDescent="0.3">
      <c r="A10" s="79" t="s">
        <v>39</v>
      </c>
      <c r="B10" s="108">
        <f>'Паричен тек'!B11</f>
        <v>0</v>
      </c>
      <c r="C10" s="108">
        <f>'Паричен тек'!C11</f>
        <v>0</v>
      </c>
      <c r="D10" s="108">
        <f>'Паричен тек'!D11</f>
        <v>0</v>
      </c>
    </row>
    <row r="11" spans="1:4" ht="16.5" customHeight="1" thickTop="1" thickBot="1" x14ac:dyDescent="0.3">
      <c r="A11" s="79" t="s">
        <v>40</v>
      </c>
      <c r="B11" s="108">
        <f>'Паричен тек'!B12</f>
        <v>131294</v>
      </c>
      <c r="C11" s="108">
        <f>'Паричен тек'!C12</f>
        <v>139531</v>
      </c>
      <c r="D11" s="108">
        <f>'Паричен тек'!D12</f>
        <v>106.27370633844654</v>
      </c>
    </row>
    <row r="12" spans="1:4" ht="16.5" customHeight="1" thickTop="1" thickBot="1" x14ac:dyDescent="0.3">
      <c r="A12" s="79" t="s">
        <v>69</v>
      </c>
      <c r="B12" s="108">
        <f>'Паричен тек'!B13</f>
        <v>22776</v>
      </c>
      <c r="C12" s="108">
        <f>'Паричен тек'!C13</f>
        <v>31123</v>
      </c>
      <c r="D12" s="108">
        <f>'Паричен тек'!D13</f>
        <v>136.64822620302073</v>
      </c>
    </row>
    <row r="13" spans="1:4" ht="16.5" customHeight="1" thickTop="1" thickBot="1" x14ac:dyDescent="0.3">
      <c r="A13" s="79" t="s">
        <v>70</v>
      </c>
      <c r="B13" s="108">
        <f>'Паричен тек'!B14</f>
        <v>-26287</v>
      </c>
      <c r="C13" s="108">
        <f>'Паричен тек'!C14</f>
        <v>-24297</v>
      </c>
      <c r="D13" s="108">
        <f>'Паричен тек'!D14</f>
        <v>0</v>
      </c>
    </row>
    <row r="14" spans="1:4" ht="16.5" customHeight="1" thickTop="1" thickBot="1" x14ac:dyDescent="0.3">
      <c r="A14" s="79" t="s">
        <v>71</v>
      </c>
      <c r="B14" s="108">
        <f>'Паричен тек'!B15</f>
        <v>-44198</v>
      </c>
      <c r="C14" s="108">
        <f>'Паричен тек'!C15</f>
        <v>-73872</v>
      </c>
      <c r="D14" s="108">
        <f>'Паричен тек'!D15</f>
        <v>0</v>
      </c>
    </row>
    <row r="15" spans="1:4" ht="16.5" customHeight="1" thickTop="1" thickBot="1" x14ac:dyDescent="0.3">
      <c r="A15" s="79" t="s">
        <v>72</v>
      </c>
      <c r="B15" s="108">
        <f>'Паричен тек'!B16</f>
        <v>-30606</v>
      </c>
      <c r="C15" s="108">
        <f>'Паричен тек'!C16</f>
        <v>32714</v>
      </c>
      <c r="D15" s="108">
        <f>'Паричен тек'!D16</f>
        <v>0</v>
      </c>
    </row>
    <row r="16" spans="1:4" ht="16.5" customHeight="1" thickTop="1" thickBot="1" x14ac:dyDescent="0.3">
      <c r="A16" s="79" t="s">
        <v>73</v>
      </c>
      <c r="B16" s="108">
        <f>'Паричен тек'!B17</f>
        <v>-5235</v>
      </c>
      <c r="C16" s="108">
        <f>'Паричен тек'!C17</f>
        <v>3036</v>
      </c>
      <c r="D16" s="108">
        <f>'Паричен тек'!D17</f>
        <v>0</v>
      </c>
    </row>
    <row r="17" spans="1:4" ht="16.5" customHeight="1" thickTop="1" thickBot="1" x14ac:dyDescent="0.3">
      <c r="A17" s="79" t="s">
        <v>196</v>
      </c>
      <c r="B17" s="108">
        <f>'Паричен тек'!B18</f>
        <v>204</v>
      </c>
      <c r="C17" s="108">
        <f>'Паричен тек'!C18</f>
        <v>-409</v>
      </c>
      <c r="D17" s="108">
        <f>'Паричен тек'!D18</f>
        <v>-200.49019607843138</v>
      </c>
    </row>
    <row r="18" spans="1:4" ht="16.5" customHeight="1" thickTop="1" thickBot="1" x14ac:dyDescent="0.3">
      <c r="A18" s="79" t="s">
        <v>74</v>
      </c>
      <c r="B18" s="108">
        <f>'Паричен тек'!B19</f>
        <v>4526</v>
      </c>
      <c r="C18" s="108">
        <f>'Паричен тек'!C19</f>
        <v>16506</v>
      </c>
      <c r="D18" s="108">
        <f>'Паричен тек'!D19</f>
        <v>364.69288555015464</v>
      </c>
    </row>
    <row r="19" spans="1:4" ht="16.5" customHeight="1" thickTop="1" thickBot="1" x14ac:dyDescent="0.3">
      <c r="A19" s="79" t="s">
        <v>75</v>
      </c>
      <c r="B19" s="108">
        <f>'Паричен тек'!B20</f>
        <v>4026</v>
      </c>
      <c r="C19" s="108">
        <f>'Паричен тек'!C20</f>
        <v>-5507</v>
      </c>
      <c r="D19" s="108">
        <f>'Паричен тек'!D20</f>
        <v>-136.78589170392451</v>
      </c>
    </row>
    <row r="20" spans="1:4" ht="16.5" customHeight="1" thickTop="1" thickBot="1" x14ac:dyDescent="0.3">
      <c r="A20" s="79" t="s">
        <v>91</v>
      </c>
      <c r="B20" s="108">
        <f>'Паричен тек'!B21</f>
        <v>-1478</v>
      </c>
      <c r="C20" s="108">
        <f>'Паричен тек'!C21</f>
        <v>2548</v>
      </c>
      <c r="D20" s="108">
        <f>'Паричен тек'!D21</f>
        <v>0</v>
      </c>
    </row>
    <row r="21" spans="1:4" ht="16.5" customHeight="1" thickTop="1" thickBot="1" x14ac:dyDescent="0.3">
      <c r="A21" s="79" t="s">
        <v>195</v>
      </c>
      <c r="B21" s="108">
        <f>'Паричен тек'!B22</f>
        <v>4789</v>
      </c>
      <c r="C21" s="108">
        <f>'Паричен тек'!C22</f>
        <v>3433</v>
      </c>
      <c r="D21" s="108">
        <f>'Паричен тек'!D22</f>
        <v>71.685111714345368</v>
      </c>
    </row>
    <row r="22" spans="1:4" ht="16.5" customHeight="1" thickTop="1" thickBot="1" x14ac:dyDescent="0.3">
      <c r="A22" s="79" t="s">
        <v>76</v>
      </c>
      <c r="B22" s="108">
        <f>'Паричен тек'!B23</f>
        <v>-1</v>
      </c>
      <c r="C22" s="108">
        <f>'Паричен тек'!C23</f>
        <v>-57</v>
      </c>
      <c r="D22" s="108">
        <f>'Паричен тек'!D23</f>
        <v>0</v>
      </c>
    </row>
    <row r="23" spans="1:4" ht="16.5" customHeight="1" thickTop="1" thickBot="1" x14ac:dyDescent="0.3">
      <c r="A23" s="79" t="s">
        <v>77</v>
      </c>
      <c r="B23" s="108">
        <f>'Паричен тек'!B24</f>
        <v>0</v>
      </c>
      <c r="C23" s="108">
        <f>'Паричен тек'!C24</f>
        <v>0</v>
      </c>
      <c r="D23" s="108">
        <f>'Паричен тек'!D24</f>
        <v>0</v>
      </c>
    </row>
    <row r="24" spans="1:4" ht="16.5" customHeight="1" thickTop="1" thickBot="1" x14ac:dyDescent="0.3">
      <c r="A24" s="79" t="s">
        <v>41</v>
      </c>
      <c r="B24" s="108">
        <f>'Паричен тек'!B25</f>
        <v>-73463</v>
      </c>
      <c r="C24" s="108">
        <f>'Паричен тек'!C25</f>
        <v>-79237</v>
      </c>
      <c r="D24" s="108">
        <f>'Паричен тек'!D25</f>
        <v>0</v>
      </c>
    </row>
    <row r="25" spans="1:4" ht="16.5" customHeight="1" thickTop="1" thickBot="1" x14ac:dyDescent="0.3">
      <c r="A25" s="79" t="s">
        <v>78</v>
      </c>
      <c r="B25" s="108">
        <f>'Паричен тек'!B26</f>
        <v>0</v>
      </c>
      <c r="C25" s="108">
        <f>'Паричен тек'!C26</f>
        <v>0</v>
      </c>
      <c r="D25" s="108">
        <f>'Паричен тек'!D26</f>
        <v>0</v>
      </c>
    </row>
    <row r="26" spans="1:4" ht="16.5" customHeight="1" thickTop="1" thickBot="1" x14ac:dyDescent="0.3">
      <c r="A26" s="79" t="s">
        <v>79</v>
      </c>
      <c r="B26" s="108">
        <f>'Паричен тек'!B27</f>
        <v>0</v>
      </c>
      <c r="C26" s="108">
        <f>'Паричен тек'!C27</f>
        <v>0</v>
      </c>
      <c r="D26" s="108">
        <f>'Паричен тек'!D27</f>
        <v>0</v>
      </c>
    </row>
    <row r="27" spans="1:4" ht="16.5" customHeight="1" thickTop="1" thickBot="1" x14ac:dyDescent="0.3">
      <c r="A27" s="79" t="s">
        <v>84</v>
      </c>
      <c r="B27" s="108">
        <f>'Паричен тек'!B28</f>
        <v>-1635</v>
      </c>
      <c r="C27" s="108">
        <f>'Паричен тек'!C28</f>
        <v>-4242</v>
      </c>
      <c r="D27" s="108">
        <f>'Паричен тек'!D28</f>
        <v>0</v>
      </c>
    </row>
    <row r="28" spans="1:4" ht="21.75" customHeight="1" thickTop="1" thickBot="1" x14ac:dyDescent="0.3">
      <c r="A28" s="105" t="s">
        <v>42</v>
      </c>
      <c r="B28" s="106">
        <f>'Паричен тек'!B29</f>
        <v>-189556</v>
      </c>
      <c r="C28" s="106">
        <f>'Паричен тек'!C29</f>
        <v>-2254</v>
      </c>
      <c r="D28" s="106">
        <f>'Паричен тек'!D29</f>
        <v>0</v>
      </c>
    </row>
    <row r="29" spans="1:4" ht="17.25" customHeight="1" thickTop="1" thickBot="1" x14ac:dyDescent="0.3">
      <c r="A29" s="79" t="s">
        <v>81</v>
      </c>
      <c r="B29" s="108">
        <f>'Паричен тек'!B30</f>
        <v>-114307</v>
      </c>
      <c r="C29" s="108">
        <f>'Паричен тек'!C30</f>
        <v>-146253</v>
      </c>
      <c r="D29" s="108">
        <f>'Паричен тек'!D30</f>
        <v>0</v>
      </c>
    </row>
    <row r="30" spans="1:4" ht="27.75" customHeight="1" thickTop="1" thickBot="1" x14ac:dyDescent="0.3">
      <c r="A30" s="79" t="s">
        <v>82</v>
      </c>
      <c r="B30" s="108">
        <f>'Паричен тек'!B31</f>
        <v>371</v>
      </c>
      <c r="C30" s="108">
        <f>'Паричен тек'!C31</f>
        <v>129</v>
      </c>
      <c r="D30" s="108">
        <f>'Паричен тек'!D31</f>
        <v>34.770889487870619</v>
      </c>
    </row>
    <row r="31" spans="1:4" ht="30.75" customHeight="1" thickTop="1" thickBot="1" x14ac:dyDescent="0.3">
      <c r="A31" s="79" t="s">
        <v>95</v>
      </c>
      <c r="B31" s="108">
        <f>'Паричен тек'!B32</f>
        <v>0</v>
      </c>
      <c r="C31" s="108">
        <f>'Паричен тек'!C32</f>
        <v>0</v>
      </c>
      <c r="D31" s="108">
        <f>'Паричен тек'!D32</f>
        <v>0</v>
      </c>
    </row>
    <row r="32" spans="1:4" ht="27.75" customHeight="1" thickTop="1" thickBot="1" x14ac:dyDescent="0.3">
      <c r="A32" s="79" t="s">
        <v>96</v>
      </c>
      <c r="B32" s="108">
        <f>'Паричен тек'!B33</f>
        <v>0</v>
      </c>
      <c r="C32" s="108">
        <f>'Паричен тек'!C33</f>
        <v>0</v>
      </c>
      <c r="D32" s="108">
        <f>'Паричен тек'!D33</f>
        <v>0</v>
      </c>
    </row>
    <row r="33" spans="1:4" ht="30" customHeight="1" thickTop="1" thickBot="1" x14ac:dyDescent="0.3">
      <c r="A33" s="79" t="s">
        <v>105</v>
      </c>
      <c r="B33" s="108">
        <f>'Паричен тек'!B34</f>
        <v>0</v>
      </c>
      <c r="C33" s="108">
        <f>'Паричен тек'!C34</f>
        <v>0</v>
      </c>
      <c r="D33" s="108">
        <f>'Паричен тек'!D34</f>
        <v>0</v>
      </c>
    </row>
    <row r="34" spans="1:4" ht="31.5" customHeight="1" thickTop="1" thickBot="1" x14ac:dyDescent="0.3">
      <c r="A34" s="79" t="s">
        <v>106</v>
      </c>
      <c r="B34" s="108">
        <f>'Паричен тек'!B35</f>
        <v>0</v>
      </c>
      <c r="C34" s="108">
        <f>'Паричен тек'!C35</f>
        <v>0</v>
      </c>
      <c r="D34" s="108">
        <f>'Паричен тек'!D35</f>
        <v>0</v>
      </c>
    </row>
    <row r="35" spans="1:4" ht="16.5" customHeight="1" thickTop="1" thickBot="1" x14ac:dyDescent="0.3">
      <c r="A35" s="79" t="s">
        <v>76</v>
      </c>
      <c r="B35" s="108">
        <f>'Паричен тек'!B36</f>
        <v>1636</v>
      </c>
      <c r="C35" s="108">
        <f>'Паричен тек'!C36</f>
        <v>4299</v>
      </c>
      <c r="D35" s="108">
        <f>'Паричен тек'!D36</f>
        <v>262.77506112469439</v>
      </c>
    </row>
    <row r="36" spans="1:4" ht="16.5" customHeight="1" thickTop="1" thickBot="1" x14ac:dyDescent="0.3">
      <c r="A36" s="79" t="s">
        <v>77</v>
      </c>
      <c r="B36" s="108">
        <f>'Паричен тек'!B37</f>
        <v>0</v>
      </c>
      <c r="C36" s="108">
        <f>'Паричен тек'!C37</f>
        <v>0</v>
      </c>
      <c r="D36" s="108">
        <f>'Паричен тек'!D37</f>
        <v>0</v>
      </c>
    </row>
    <row r="37" spans="1:4" ht="16.5" customHeight="1" thickTop="1" thickBot="1" x14ac:dyDescent="0.3">
      <c r="A37" s="79" t="s">
        <v>83</v>
      </c>
      <c r="B37" s="108">
        <f>'Паричен тек'!B38</f>
        <v>-77256</v>
      </c>
      <c r="C37" s="108">
        <f>'Паричен тек'!C38</f>
        <v>139571</v>
      </c>
      <c r="D37" s="108">
        <f>'Паричен тек'!D38</f>
        <v>0</v>
      </c>
    </row>
    <row r="38" spans="1:4" ht="16.5" customHeight="1" thickTop="1" thickBot="1" x14ac:dyDescent="0.3">
      <c r="A38" s="105" t="s">
        <v>43</v>
      </c>
      <c r="B38" s="106">
        <f>'Паричен тек'!B39</f>
        <v>-988715</v>
      </c>
      <c r="C38" s="106">
        <f>'Паричен тек'!C39</f>
        <v>-1166566</v>
      </c>
      <c r="D38" s="106">
        <f>'Паричен тек'!D39</f>
        <v>0</v>
      </c>
    </row>
    <row r="39" spans="1:4" ht="16.5" customHeight="1" thickTop="1" thickBot="1" x14ac:dyDescent="0.3">
      <c r="A39" s="79" t="s">
        <v>85</v>
      </c>
      <c r="B39" s="108">
        <f>'Паричен тек'!B40</f>
        <v>0</v>
      </c>
      <c r="C39" s="108">
        <f>'Паричен тек'!C40</f>
        <v>0</v>
      </c>
      <c r="D39" s="108">
        <f>'Паричен тек'!D40</f>
        <v>0</v>
      </c>
    </row>
    <row r="40" spans="1:4" ht="16.5" customHeight="1" thickTop="1" thickBot="1" x14ac:dyDescent="0.3">
      <c r="A40" s="79" t="s">
        <v>86</v>
      </c>
      <c r="B40" s="108">
        <f>'Паричен тек'!B41</f>
        <v>0</v>
      </c>
      <c r="C40" s="108">
        <f>'Паричен тек'!C41</f>
        <v>0</v>
      </c>
      <c r="D40" s="108">
        <f>'Паричен тек'!D41</f>
        <v>0</v>
      </c>
    </row>
    <row r="41" spans="1:4" ht="30.75" customHeight="1" thickTop="1" thickBot="1" x14ac:dyDescent="0.3">
      <c r="A41" s="79" t="s">
        <v>88</v>
      </c>
      <c r="B41" s="108">
        <f>'Паричен тек'!B42</f>
        <v>0</v>
      </c>
      <c r="C41" s="108">
        <f>'Паричен тек'!C42</f>
        <v>0</v>
      </c>
      <c r="D41" s="108">
        <f>'Паричен тек'!D42</f>
        <v>0</v>
      </c>
    </row>
    <row r="42" spans="1:4" ht="16.5" customHeight="1" thickTop="1" thickBot="1" x14ac:dyDescent="0.3">
      <c r="A42" s="79" t="s">
        <v>90</v>
      </c>
      <c r="B42" s="108">
        <f>'Паричен тек'!B43</f>
        <v>0</v>
      </c>
      <c r="C42" s="108">
        <f>'Паричен тек'!C43</f>
        <v>0</v>
      </c>
      <c r="D42" s="108">
        <f>'Паричен тек'!D43</f>
        <v>0</v>
      </c>
    </row>
    <row r="43" spans="1:4" ht="16.5" customHeight="1" thickTop="1" thickBot="1" x14ac:dyDescent="0.3">
      <c r="A43" s="79" t="s">
        <v>87</v>
      </c>
      <c r="B43" s="108">
        <f>'Паричен тек'!B44</f>
        <v>-988715</v>
      </c>
      <c r="C43" s="108">
        <f>'Паричен тек'!C44</f>
        <v>-1170013</v>
      </c>
      <c r="D43" s="108">
        <f>'Паричен тек'!D44</f>
        <v>0</v>
      </c>
    </row>
    <row r="44" spans="1:4" ht="16.5" customHeight="1" thickTop="1" thickBot="1" x14ac:dyDescent="0.3">
      <c r="A44" s="79" t="s">
        <v>44</v>
      </c>
      <c r="B44" s="108">
        <f>'Паричен тек'!B45</f>
        <v>0</v>
      </c>
      <c r="C44" s="108">
        <f>'Паричен тек'!C45</f>
        <v>0</v>
      </c>
      <c r="D44" s="108">
        <f>'Паричен тек'!D45</f>
        <v>0</v>
      </c>
    </row>
    <row r="45" spans="1:4" ht="27.75" customHeight="1" thickTop="1" thickBot="1" x14ac:dyDescent="0.3">
      <c r="A45" s="79" t="s">
        <v>89</v>
      </c>
      <c r="B45" s="108">
        <f>'Паричен тек'!B46</f>
        <v>0</v>
      </c>
      <c r="C45" s="108">
        <f>'Паричен тек'!C46</f>
        <v>3447</v>
      </c>
      <c r="D45" s="108">
        <f>'Паричен тек'!D46</f>
        <v>0</v>
      </c>
    </row>
    <row r="46" spans="1:4" ht="16.5" customHeight="1" thickTop="1" thickBot="1" x14ac:dyDescent="0.3">
      <c r="A46" s="105" t="s">
        <v>45</v>
      </c>
      <c r="B46" s="106">
        <f>'Паричен тек'!B47</f>
        <v>-247710</v>
      </c>
      <c r="C46" s="106">
        <f>'Паричен тек'!C47</f>
        <v>-210006</v>
      </c>
      <c r="D46" s="106">
        <f>'Паричен тек'!D47</f>
        <v>0</v>
      </c>
    </row>
    <row r="47" spans="1:4" ht="16.5" customHeight="1" thickTop="1" thickBot="1" x14ac:dyDescent="0.3">
      <c r="A47" s="79" t="s">
        <v>46</v>
      </c>
      <c r="B47" s="108">
        <f>'Паричен тек'!B48</f>
        <v>644735</v>
      </c>
      <c r="C47" s="108">
        <f>'Паричен тек'!C48</f>
        <v>397025</v>
      </c>
      <c r="D47" s="108">
        <f>'Паричен тек'!D48</f>
        <v>61.579563696712604</v>
      </c>
    </row>
    <row r="48" spans="1:4" ht="16.5" customHeight="1" thickTop="1" thickBot="1" x14ac:dyDescent="0.3">
      <c r="A48" s="105" t="s">
        <v>198</v>
      </c>
      <c r="B48" s="106">
        <f>'Паричен тек'!B49</f>
        <v>397025</v>
      </c>
      <c r="C48" s="106">
        <f>'Паричен тек'!C49</f>
        <v>187019</v>
      </c>
      <c r="D48" s="106">
        <f>'Паричен тек'!D49</f>
        <v>47.105094137648763</v>
      </c>
    </row>
    <row r="49" spans="1:4" ht="13.8" thickTop="1" x14ac:dyDescent="0.25">
      <c r="A49" s="173"/>
      <c r="B49" s="67"/>
      <c r="C49" s="67"/>
      <c r="D49" s="67"/>
    </row>
    <row r="50" spans="1:4" x14ac:dyDescent="0.25">
      <c r="A50" s="67"/>
      <c r="B50" s="67"/>
      <c r="C50" s="67"/>
      <c r="D50" s="67"/>
    </row>
  </sheetData>
  <sheetProtection password="B44F" sheet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120" workbookViewId="0">
      <selection activeCell="C14" sqref="C14"/>
    </sheetView>
  </sheetViews>
  <sheetFormatPr defaultColWidth="9.109375" defaultRowHeight="13.2" x14ac:dyDescent="0.25"/>
  <cols>
    <col min="1" max="1" width="52.44140625" style="114" customWidth="1"/>
    <col min="2" max="2" width="12" style="114" customWidth="1"/>
    <col min="3" max="3" width="10.5546875" style="114" customWidth="1"/>
    <col min="4" max="4" width="12.109375" style="114" customWidth="1"/>
    <col min="5" max="5" width="13.88671875" style="114" customWidth="1"/>
    <col min="6" max="6" width="10.6640625" style="114" customWidth="1"/>
    <col min="7" max="7" width="13.44140625" style="114" customWidth="1"/>
    <col min="8" max="16384" width="9.109375" style="114"/>
  </cols>
  <sheetData>
    <row r="1" spans="1:7" ht="15" customHeight="1" x14ac:dyDescent="0.25">
      <c r="A1" s="73" t="s">
        <v>212</v>
      </c>
      <c r="B1" s="169" t="str">
        <f>'ФИ-Почетна'!$C$20</f>
        <v>не</v>
      </c>
      <c r="C1" s="117"/>
      <c r="D1" s="117"/>
      <c r="E1" s="174" t="s">
        <v>30</v>
      </c>
      <c r="F1" s="240" t="str">
        <f>'ФИ-Почетна'!$C$22</f>
        <v>01.01 - 31.12</v>
      </c>
      <c r="G1" s="240"/>
    </row>
    <row r="2" spans="1:7" ht="12.75" customHeight="1" x14ac:dyDescent="0.25">
      <c r="A2" s="133" t="s">
        <v>136</v>
      </c>
      <c r="B2" s="262" t="str">
        <f>'ФИ-Почетна'!$C$18</f>
        <v>МЕРМЕРЕН КОМБИНАТ АД ПРИЛЕП</v>
      </c>
      <c r="C2" s="263"/>
      <c r="D2" s="263"/>
      <c r="E2" s="174" t="s">
        <v>327</v>
      </c>
      <c r="F2" s="241">
        <f>'ФИ-Почетна'!$C$23</f>
        <v>2023</v>
      </c>
      <c r="G2" s="241"/>
    </row>
    <row r="3" spans="1:7" ht="28.5" customHeight="1" x14ac:dyDescent="0.25">
      <c r="A3" s="239" t="s">
        <v>192</v>
      </c>
      <c r="B3" s="239"/>
      <c r="C3" s="239"/>
      <c r="D3" s="239"/>
      <c r="E3" s="239"/>
      <c r="F3" s="239"/>
      <c r="G3" s="239"/>
    </row>
    <row r="4" spans="1:7" ht="15.75" customHeight="1" x14ac:dyDescent="0.25">
      <c r="A4" s="117"/>
      <c r="B4" s="175"/>
      <c r="C4" s="175"/>
      <c r="D4" s="175"/>
      <c r="E4" s="117"/>
      <c r="F4" s="261" t="s">
        <v>35</v>
      </c>
      <c r="G4" s="261"/>
    </row>
    <row r="5" spans="1:7" ht="30" customHeight="1" x14ac:dyDescent="0.25">
      <c r="A5" s="259" t="s">
        <v>137</v>
      </c>
      <c r="B5" s="243" t="s">
        <v>203</v>
      </c>
      <c r="C5" s="243"/>
      <c r="D5" s="243"/>
      <c r="E5" s="243"/>
      <c r="F5" s="243" t="s">
        <v>140</v>
      </c>
      <c r="G5" s="243" t="s">
        <v>141</v>
      </c>
    </row>
    <row r="6" spans="1:7" s="121" customFormat="1" ht="27.75" customHeight="1" x14ac:dyDescent="0.25">
      <c r="A6" s="260"/>
      <c r="B6" s="119" t="s">
        <v>204</v>
      </c>
      <c r="C6" s="119" t="s">
        <v>138</v>
      </c>
      <c r="D6" s="119" t="s">
        <v>205</v>
      </c>
      <c r="E6" s="119" t="s">
        <v>139</v>
      </c>
      <c r="F6" s="243"/>
      <c r="G6" s="243"/>
    </row>
    <row r="7" spans="1:7" x14ac:dyDescent="0.25">
      <c r="A7" s="122" t="s">
        <v>157</v>
      </c>
      <c r="B7" s="176">
        <f>Капитал!B9</f>
        <v>360969</v>
      </c>
      <c r="C7" s="176">
        <f>Капитал!C9</f>
        <v>0</v>
      </c>
      <c r="D7" s="176">
        <f>Капитал!D9</f>
        <v>818656</v>
      </c>
      <c r="E7" s="176">
        <f>Капитал!E9</f>
        <v>1469492</v>
      </c>
      <c r="F7" s="176">
        <f>Капитал!F9</f>
        <v>0</v>
      </c>
      <c r="G7" s="123">
        <f>Капитал!G9</f>
        <v>2649117</v>
      </c>
    </row>
    <row r="8" spans="1:7" x14ac:dyDescent="0.25">
      <c r="A8" s="177" t="s">
        <v>216</v>
      </c>
      <c r="B8" s="178">
        <f>Капитал!B10</f>
        <v>0</v>
      </c>
      <c r="C8" s="178">
        <f>Капитал!C10</f>
        <v>0</v>
      </c>
      <c r="D8" s="178">
        <f>Капитал!D10</f>
        <v>0</v>
      </c>
      <c r="E8" s="178">
        <f>Капитал!E10</f>
        <v>0</v>
      </c>
      <c r="F8" s="178">
        <f>Капитал!F10</f>
        <v>0</v>
      </c>
      <c r="G8" s="123">
        <f>Капитал!G10</f>
        <v>0</v>
      </c>
    </row>
    <row r="9" spans="1:7" x14ac:dyDescent="0.25">
      <c r="A9" s="177" t="s">
        <v>142</v>
      </c>
      <c r="B9" s="178">
        <f>Капитал!B11</f>
        <v>0</v>
      </c>
      <c r="C9" s="178">
        <f>Капитал!C11</f>
        <v>0</v>
      </c>
      <c r="D9" s="178">
        <f>Капитал!D11</f>
        <v>0</v>
      </c>
      <c r="E9" s="178">
        <f>Капитал!E11</f>
        <v>0</v>
      </c>
      <c r="F9" s="178">
        <f>Капитал!F11</f>
        <v>0</v>
      </c>
      <c r="G9" s="123">
        <f>Капитал!G11</f>
        <v>0</v>
      </c>
    </row>
    <row r="10" spans="1:7" x14ac:dyDescent="0.25">
      <c r="A10" s="177" t="s">
        <v>143</v>
      </c>
      <c r="B10" s="178">
        <f>Капитал!B12</f>
        <v>0</v>
      </c>
      <c r="C10" s="178">
        <f>Капитал!C12</f>
        <v>0</v>
      </c>
      <c r="D10" s="178">
        <f>Капитал!D12</f>
        <v>0</v>
      </c>
      <c r="E10" s="178">
        <f>Капитал!E12</f>
        <v>0</v>
      </c>
      <c r="F10" s="178">
        <f>Капитал!F12</f>
        <v>0</v>
      </c>
      <c r="G10" s="123">
        <f>Капитал!G12</f>
        <v>0</v>
      </c>
    </row>
    <row r="11" spans="1:7" x14ac:dyDescent="0.25">
      <c r="A11" s="177" t="s">
        <v>144</v>
      </c>
      <c r="B11" s="178">
        <f>Капитал!B13</f>
        <v>0</v>
      </c>
      <c r="C11" s="178">
        <f>Капитал!C13</f>
        <v>0</v>
      </c>
      <c r="D11" s="178">
        <f>Капитал!D13</f>
        <v>0</v>
      </c>
      <c r="E11" s="178">
        <f>Капитал!E13</f>
        <v>0</v>
      </c>
      <c r="F11" s="178">
        <f>Капитал!F13</f>
        <v>0</v>
      </c>
      <c r="G11" s="123">
        <f>Капитал!G13</f>
        <v>0</v>
      </c>
    </row>
    <row r="12" spans="1:7" x14ac:dyDescent="0.25">
      <c r="A12" s="177" t="s">
        <v>145</v>
      </c>
      <c r="B12" s="178">
        <f>Капитал!B14</f>
        <v>0</v>
      </c>
      <c r="C12" s="178">
        <f>Капитал!C14</f>
        <v>0</v>
      </c>
      <c r="D12" s="178">
        <f>Капитал!D14</f>
        <v>0</v>
      </c>
      <c r="E12" s="178">
        <f>Капитал!E14</f>
        <v>859626</v>
      </c>
      <c r="F12" s="178">
        <f>Капитал!F14</f>
        <v>0</v>
      </c>
      <c r="G12" s="123">
        <f>Капитал!G14</f>
        <v>859626</v>
      </c>
    </row>
    <row r="13" spans="1:7" x14ac:dyDescent="0.25">
      <c r="A13" s="177" t="s">
        <v>146</v>
      </c>
      <c r="B13" s="178">
        <f>Капитал!B15</f>
        <v>0</v>
      </c>
      <c r="C13" s="178">
        <f>Капитал!C15</f>
        <v>0</v>
      </c>
      <c r="D13" s="178">
        <f>Капитал!D15</f>
        <v>116933</v>
      </c>
      <c r="E13" s="178">
        <f>Капитал!E15</f>
        <v>-116933</v>
      </c>
      <c r="F13" s="178">
        <f>Капитал!F15</f>
        <v>0</v>
      </c>
      <c r="G13" s="123">
        <f>Капитал!G15</f>
        <v>0</v>
      </c>
    </row>
    <row r="14" spans="1:7" ht="26.4" x14ac:dyDescent="0.25">
      <c r="A14" s="177" t="s">
        <v>206</v>
      </c>
      <c r="B14" s="178">
        <f>Капитал!B16</f>
        <v>0</v>
      </c>
      <c r="C14" s="178">
        <f>Капитал!C16</f>
        <v>0</v>
      </c>
      <c r="D14" s="178">
        <f>Капитал!D16</f>
        <v>0</v>
      </c>
      <c r="E14" s="178">
        <f>Капитал!E16</f>
        <v>-988913</v>
      </c>
      <c r="F14" s="178">
        <f>Капитал!F16</f>
        <v>0</v>
      </c>
      <c r="G14" s="123">
        <f>Капитал!G16</f>
        <v>-988913</v>
      </c>
    </row>
    <row r="15" spans="1:7" ht="26.4" x14ac:dyDescent="0.25">
      <c r="A15" s="177" t="s">
        <v>147</v>
      </c>
      <c r="B15" s="178">
        <f>Капитал!B17</f>
        <v>0</v>
      </c>
      <c r="C15" s="178">
        <f>Капитал!C17</f>
        <v>0</v>
      </c>
      <c r="D15" s="178">
        <f>Капитал!D17</f>
        <v>0</v>
      </c>
      <c r="E15" s="178">
        <f>Капитал!E17</f>
        <v>0</v>
      </c>
      <c r="F15" s="178">
        <f>Капитал!F17</f>
        <v>0</v>
      </c>
      <c r="G15" s="123">
        <f>Капитал!G17</f>
        <v>0</v>
      </c>
    </row>
    <row r="16" spans="1:7" x14ac:dyDescent="0.25">
      <c r="A16" s="177" t="s">
        <v>215</v>
      </c>
      <c r="B16" s="178">
        <f>Капитал!B18</f>
        <v>0</v>
      </c>
      <c r="C16" s="178">
        <f>Капитал!C18</f>
        <v>0</v>
      </c>
      <c r="D16" s="178">
        <f>Капитал!D18</f>
        <v>-1338</v>
      </c>
      <c r="E16" s="178">
        <f>Капитал!E18</f>
        <v>1204</v>
      </c>
      <c r="F16" s="178">
        <f>Капитал!F18</f>
        <v>0</v>
      </c>
      <c r="G16" s="123">
        <f>Капитал!G18</f>
        <v>-134</v>
      </c>
    </row>
    <row r="17" spans="1:7" x14ac:dyDescent="0.25">
      <c r="A17" s="177" t="s">
        <v>148</v>
      </c>
      <c r="B17" s="178">
        <f>Капитал!B19</f>
        <v>0</v>
      </c>
      <c r="C17" s="178">
        <f>Капитал!C19</f>
        <v>0</v>
      </c>
      <c r="D17" s="178">
        <f>Капитал!D19</f>
        <v>0</v>
      </c>
      <c r="E17" s="178">
        <f>Капитал!E19</f>
        <v>0</v>
      </c>
      <c r="F17" s="178">
        <f>Капитал!F19</f>
        <v>0</v>
      </c>
      <c r="G17" s="123">
        <f>Капитал!G19</f>
        <v>0</v>
      </c>
    </row>
    <row r="18" spans="1:7" x14ac:dyDescent="0.25">
      <c r="A18" s="177" t="s">
        <v>149</v>
      </c>
      <c r="B18" s="178">
        <f>Капитал!B20</f>
        <v>0</v>
      </c>
      <c r="C18" s="178">
        <f>Капитал!C20</f>
        <v>0</v>
      </c>
      <c r="D18" s="178">
        <f>Капитал!D20</f>
        <v>0</v>
      </c>
      <c r="E18" s="178">
        <f>Капитал!E20</f>
        <v>0</v>
      </c>
      <c r="F18" s="178">
        <f>Капитал!F20</f>
        <v>0</v>
      </c>
      <c r="G18" s="123">
        <f>Капитал!G20</f>
        <v>0</v>
      </c>
    </row>
    <row r="19" spans="1:7" ht="26.4" x14ac:dyDescent="0.25">
      <c r="A19" s="177" t="s">
        <v>150</v>
      </c>
      <c r="B19" s="178">
        <f>Капитал!B21</f>
        <v>0</v>
      </c>
      <c r="C19" s="178">
        <f>Капитал!C21</f>
        <v>0</v>
      </c>
      <c r="D19" s="178">
        <f>Капитал!D21</f>
        <v>0</v>
      </c>
      <c r="E19" s="178">
        <f>Капитал!E21</f>
        <v>0</v>
      </c>
      <c r="F19" s="178">
        <f>Капитал!F21</f>
        <v>0</v>
      </c>
      <c r="G19" s="123">
        <f>Капитал!G21</f>
        <v>0</v>
      </c>
    </row>
    <row r="20" spans="1:7" ht="26.4" x14ac:dyDescent="0.25">
      <c r="A20" s="177" t="s">
        <v>151</v>
      </c>
      <c r="B20" s="178">
        <f>Капитал!B22</f>
        <v>0</v>
      </c>
      <c r="C20" s="178">
        <f>Капитал!C22</f>
        <v>0</v>
      </c>
      <c r="D20" s="178">
        <f>Капитал!D22</f>
        <v>0</v>
      </c>
      <c r="E20" s="178">
        <f>Капитал!E22</f>
        <v>0</v>
      </c>
      <c r="F20" s="178">
        <f>Капитал!F22</f>
        <v>0</v>
      </c>
      <c r="G20" s="123">
        <f>Капитал!G22</f>
        <v>0</v>
      </c>
    </row>
    <row r="21" spans="1:7" x14ac:dyDescent="0.25">
      <c r="A21" s="177" t="s">
        <v>140</v>
      </c>
      <c r="B21" s="178">
        <f>Капитал!B23</f>
        <v>0</v>
      </c>
      <c r="C21" s="178">
        <f>Капитал!C23</f>
        <v>0</v>
      </c>
      <c r="D21" s="178">
        <f>Капитал!D23</f>
        <v>0</v>
      </c>
      <c r="E21" s="178">
        <f>Капитал!E23</f>
        <v>0</v>
      </c>
      <c r="F21" s="178">
        <f>Капитал!F23</f>
        <v>0</v>
      </c>
      <c r="G21" s="123">
        <f>Капитал!G23</f>
        <v>0</v>
      </c>
    </row>
    <row r="22" spans="1:7" x14ac:dyDescent="0.25">
      <c r="A22" s="177" t="s">
        <v>152</v>
      </c>
      <c r="B22" s="178">
        <f>Капитал!B24</f>
        <v>0</v>
      </c>
      <c r="C22" s="178">
        <f>Капитал!C24</f>
        <v>0</v>
      </c>
      <c r="D22" s="178">
        <f>Капитал!D24</f>
        <v>0</v>
      </c>
      <c r="E22" s="178">
        <f>Капитал!E24</f>
        <v>0</v>
      </c>
      <c r="F22" s="178">
        <f>Капитал!F24</f>
        <v>0</v>
      </c>
      <c r="G22" s="123">
        <f>Капитал!G24</f>
        <v>0</v>
      </c>
    </row>
    <row r="23" spans="1:7" x14ac:dyDescent="0.25">
      <c r="A23" s="177" t="s">
        <v>153</v>
      </c>
      <c r="B23" s="178">
        <f>Капитал!B25</f>
        <v>0</v>
      </c>
      <c r="C23" s="178">
        <f>Капитал!C25</f>
        <v>0</v>
      </c>
      <c r="D23" s="178">
        <f>Капитал!D25</f>
        <v>0</v>
      </c>
      <c r="E23" s="178">
        <f>Капитал!E25</f>
        <v>0</v>
      </c>
      <c r="F23" s="178">
        <f>Капитал!F25</f>
        <v>0</v>
      </c>
      <c r="G23" s="123">
        <f>Капитал!G25</f>
        <v>0</v>
      </c>
    </row>
    <row r="24" spans="1:7" x14ac:dyDescent="0.25">
      <c r="A24" s="177" t="s">
        <v>154</v>
      </c>
      <c r="B24" s="178">
        <f>Капитал!B26</f>
        <v>0</v>
      </c>
      <c r="C24" s="178">
        <f>Капитал!C26</f>
        <v>0</v>
      </c>
      <c r="D24" s="178">
        <f>Капитал!D26</f>
        <v>0</v>
      </c>
      <c r="E24" s="178">
        <f>Капитал!E26</f>
        <v>0</v>
      </c>
      <c r="F24" s="178">
        <f>Капитал!F26</f>
        <v>0</v>
      </c>
      <c r="G24" s="123">
        <f>Капитал!G26</f>
        <v>0</v>
      </c>
    </row>
    <row r="25" spans="1:7" ht="15.75" customHeight="1" thickBot="1" x14ac:dyDescent="0.3">
      <c r="A25" s="179" t="s">
        <v>155</v>
      </c>
      <c r="B25" s="180">
        <f>Капитал!B27</f>
        <v>0</v>
      </c>
      <c r="C25" s="180">
        <f>Капитал!C27</f>
        <v>0</v>
      </c>
      <c r="D25" s="180">
        <f>Капитал!D27</f>
        <v>0</v>
      </c>
      <c r="E25" s="180">
        <f>Капитал!E27</f>
        <v>0</v>
      </c>
      <c r="F25" s="180">
        <f>Капитал!F27</f>
        <v>0</v>
      </c>
      <c r="G25" s="123">
        <f>Капитал!G27</f>
        <v>0</v>
      </c>
    </row>
    <row r="26" spans="1:7" ht="14.4" thickTop="1" thickBot="1" x14ac:dyDescent="0.3">
      <c r="A26" s="126" t="s">
        <v>156</v>
      </c>
      <c r="B26" s="129">
        <f>Капитал!B28</f>
        <v>360969</v>
      </c>
      <c r="C26" s="129">
        <f>Капитал!C28</f>
        <v>0</v>
      </c>
      <c r="D26" s="129">
        <f>Капитал!D28</f>
        <v>934251</v>
      </c>
      <c r="E26" s="129">
        <f>Капитал!E28</f>
        <v>1224476</v>
      </c>
      <c r="F26" s="129">
        <f>Капитал!F28</f>
        <v>0</v>
      </c>
      <c r="G26" s="129">
        <f>Капитал!G28</f>
        <v>2519696</v>
      </c>
    </row>
    <row r="27" spans="1:7" ht="13.8" thickTop="1" x14ac:dyDescent="0.25">
      <c r="A27" s="177" t="s">
        <v>216</v>
      </c>
      <c r="B27" s="181">
        <f>Капитал!B29</f>
        <v>0</v>
      </c>
      <c r="C27" s="181">
        <f>Капитал!C29</f>
        <v>0</v>
      </c>
      <c r="D27" s="181">
        <f>Капитал!D29</f>
        <v>0</v>
      </c>
      <c r="E27" s="181">
        <f>Капитал!E29</f>
        <v>0</v>
      </c>
      <c r="F27" s="181">
        <f>Капитал!F29</f>
        <v>0</v>
      </c>
      <c r="G27" s="128">
        <f>Капитал!G29</f>
        <v>0</v>
      </c>
    </row>
    <row r="28" spans="1:7" x14ac:dyDescent="0.25">
      <c r="A28" s="177" t="s">
        <v>142</v>
      </c>
      <c r="B28" s="178">
        <f>Капитал!B30</f>
        <v>0</v>
      </c>
      <c r="C28" s="178">
        <f>Капитал!C30</f>
        <v>0</v>
      </c>
      <c r="D28" s="178">
        <f>Капитал!D30</f>
        <v>0</v>
      </c>
      <c r="E28" s="178">
        <f>Капитал!E30</f>
        <v>0</v>
      </c>
      <c r="F28" s="178">
        <f>Капитал!F30</f>
        <v>0</v>
      </c>
      <c r="G28" s="128">
        <f>Капитал!G30</f>
        <v>0</v>
      </c>
    </row>
    <row r="29" spans="1:7" x14ac:dyDescent="0.25">
      <c r="A29" s="177" t="s">
        <v>143</v>
      </c>
      <c r="B29" s="178">
        <f>Капитал!B31</f>
        <v>0</v>
      </c>
      <c r="C29" s="178">
        <f>Капитал!C31</f>
        <v>0</v>
      </c>
      <c r="D29" s="178">
        <f>Капитал!D31</f>
        <v>0</v>
      </c>
      <c r="E29" s="178">
        <f>Капитал!E31</f>
        <v>0</v>
      </c>
      <c r="F29" s="178">
        <f>Капитал!F31</f>
        <v>0</v>
      </c>
      <c r="G29" s="128">
        <f>Капитал!G31</f>
        <v>0</v>
      </c>
    </row>
    <row r="30" spans="1:7" x14ac:dyDescent="0.25">
      <c r="A30" s="177" t="s">
        <v>144</v>
      </c>
      <c r="B30" s="178">
        <f>Капитал!B32</f>
        <v>0</v>
      </c>
      <c r="C30" s="178">
        <f>Капитал!C32</f>
        <v>0</v>
      </c>
      <c r="D30" s="178">
        <f>Капитал!D32</f>
        <v>0</v>
      </c>
      <c r="E30" s="178">
        <f>Капитал!E32</f>
        <v>0</v>
      </c>
      <c r="F30" s="178">
        <f>Капитал!F32</f>
        <v>0</v>
      </c>
      <c r="G30" s="128">
        <f>Капитал!G32</f>
        <v>0</v>
      </c>
    </row>
    <row r="31" spans="1:7" x14ac:dyDescent="0.25">
      <c r="A31" s="177" t="s">
        <v>145</v>
      </c>
      <c r="B31" s="178">
        <f>Капитал!B33</f>
        <v>0</v>
      </c>
      <c r="C31" s="178">
        <f>Капитал!C33</f>
        <v>0</v>
      </c>
      <c r="D31" s="178">
        <f>Капитал!D33</f>
        <v>0</v>
      </c>
      <c r="E31" s="178">
        <f>Капитал!E33</f>
        <v>843234</v>
      </c>
      <c r="F31" s="178">
        <f>Капитал!F33</f>
        <v>0</v>
      </c>
      <c r="G31" s="128">
        <f>Капитал!G33</f>
        <v>843234</v>
      </c>
    </row>
    <row r="32" spans="1:7" x14ac:dyDescent="0.25">
      <c r="A32" s="177" t="s">
        <v>146</v>
      </c>
      <c r="B32" s="178">
        <f>Капитал!B34</f>
        <v>0</v>
      </c>
      <c r="C32" s="178">
        <f>Капитал!C34</f>
        <v>0</v>
      </c>
      <c r="D32" s="178">
        <f>Капитал!D34</f>
        <v>-53436</v>
      </c>
      <c r="E32" s="178">
        <f>Капитал!E34</f>
        <v>53436</v>
      </c>
      <c r="F32" s="178">
        <f>Капитал!F34</f>
        <v>0</v>
      </c>
      <c r="G32" s="128">
        <f>Капитал!G34</f>
        <v>0</v>
      </c>
    </row>
    <row r="33" spans="1:7" ht="26.4" x14ac:dyDescent="0.25">
      <c r="A33" s="177" t="s">
        <v>206</v>
      </c>
      <c r="B33" s="178">
        <f>Капитал!B35</f>
        <v>0</v>
      </c>
      <c r="C33" s="178">
        <f>Капитал!C35</f>
        <v>0</v>
      </c>
      <c r="D33" s="178">
        <f>Капитал!D35</f>
        <v>0</v>
      </c>
      <c r="E33" s="178">
        <f>Капитал!E35</f>
        <v>-1170261</v>
      </c>
      <c r="F33" s="178">
        <f>Капитал!F35</f>
        <v>0</v>
      </c>
      <c r="G33" s="128">
        <f>Капитал!G35</f>
        <v>-1170261</v>
      </c>
    </row>
    <row r="34" spans="1:7" ht="26.4" x14ac:dyDescent="0.25">
      <c r="A34" s="177" t="s">
        <v>147</v>
      </c>
      <c r="B34" s="178">
        <f>Капитал!B36</f>
        <v>0</v>
      </c>
      <c r="C34" s="178">
        <f>Капитал!C36</f>
        <v>0</v>
      </c>
      <c r="D34" s="178">
        <f>Капитал!D36</f>
        <v>0</v>
      </c>
      <c r="E34" s="178">
        <f>Капитал!E36</f>
        <v>0</v>
      </c>
      <c r="F34" s="178">
        <f>Капитал!F36</f>
        <v>0</v>
      </c>
      <c r="G34" s="128">
        <f>Капитал!G36</f>
        <v>0</v>
      </c>
    </row>
    <row r="35" spans="1:7" x14ac:dyDescent="0.25">
      <c r="A35" s="177" t="s">
        <v>215</v>
      </c>
      <c r="B35" s="178">
        <f>Капитал!B37</f>
        <v>0</v>
      </c>
      <c r="C35" s="178">
        <f>Капитал!C37</f>
        <v>0</v>
      </c>
      <c r="D35" s="178">
        <f>Капитал!D37</f>
        <v>-59</v>
      </c>
      <c r="E35" s="178">
        <f>Капитал!E37</f>
        <v>54</v>
      </c>
      <c r="F35" s="178">
        <f>Капитал!F37</f>
        <v>0</v>
      </c>
      <c r="G35" s="128">
        <f>Капитал!G37</f>
        <v>-5</v>
      </c>
    </row>
    <row r="36" spans="1:7" x14ac:dyDescent="0.25">
      <c r="A36" s="177" t="s">
        <v>148</v>
      </c>
      <c r="B36" s="178">
        <f>Капитал!B38</f>
        <v>0</v>
      </c>
      <c r="C36" s="178">
        <f>Капитал!C38</f>
        <v>0</v>
      </c>
      <c r="D36" s="178">
        <f>Капитал!D38</f>
        <v>0</v>
      </c>
      <c r="E36" s="178">
        <f>Капитал!E38</f>
        <v>0</v>
      </c>
      <c r="F36" s="178">
        <f>Капитал!F38</f>
        <v>0</v>
      </c>
      <c r="G36" s="128">
        <f>Капитал!G38</f>
        <v>0</v>
      </c>
    </row>
    <row r="37" spans="1:7" x14ac:dyDescent="0.25">
      <c r="A37" s="177" t="s">
        <v>149</v>
      </c>
      <c r="B37" s="178">
        <f>Капитал!B39</f>
        <v>0</v>
      </c>
      <c r="C37" s="178">
        <f>Капитал!C39</f>
        <v>0</v>
      </c>
      <c r="D37" s="178">
        <f>Капитал!D39</f>
        <v>0</v>
      </c>
      <c r="E37" s="178">
        <f>Капитал!E39</f>
        <v>0</v>
      </c>
      <c r="F37" s="178">
        <f>Капитал!F39</f>
        <v>0</v>
      </c>
      <c r="G37" s="128">
        <f>Капитал!G39</f>
        <v>0</v>
      </c>
    </row>
    <row r="38" spans="1:7" ht="26.4" x14ac:dyDescent="0.25">
      <c r="A38" s="177" t="s">
        <v>150</v>
      </c>
      <c r="B38" s="178">
        <f>Капитал!B40</f>
        <v>0</v>
      </c>
      <c r="C38" s="178">
        <f>Капитал!C40</f>
        <v>0</v>
      </c>
      <c r="D38" s="178">
        <f>Капитал!D40</f>
        <v>0</v>
      </c>
      <c r="E38" s="178">
        <f>Капитал!E40</f>
        <v>0</v>
      </c>
      <c r="F38" s="178">
        <f>Капитал!F40</f>
        <v>0</v>
      </c>
      <c r="G38" s="128">
        <f>Капитал!G40</f>
        <v>0</v>
      </c>
    </row>
    <row r="39" spans="1:7" ht="26.4" x14ac:dyDescent="0.25">
      <c r="A39" s="177" t="s">
        <v>151</v>
      </c>
      <c r="B39" s="178">
        <f>Капитал!B41</f>
        <v>0</v>
      </c>
      <c r="C39" s="178">
        <f>Капитал!C41</f>
        <v>0</v>
      </c>
      <c r="D39" s="178">
        <f>Капитал!D41</f>
        <v>0</v>
      </c>
      <c r="E39" s="178">
        <f>Капитал!E41</f>
        <v>0</v>
      </c>
      <c r="F39" s="178">
        <f>Капитал!F41</f>
        <v>0</v>
      </c>
      <c r="G39" s="128">
        <f>Капитал!G41</f>
        <v>0</v>
      </c>
    </row>
    <row r="40" spans="1:7" x14ac:dyDescent="0.25">
      <c r="A40" s="177" t="s">
        <v>140</v>
      </c>
      <c r="B40" s="178">
        <f>Капитал!B42</f>
        <v>0</v>
      </c>
      <c r="C40" s="178">
        <f>Капитал!C42</f>
        <v>0</v>
      </c>
      <c r="D40" s="178">
        <f>Капитал!D42</f>
        <v>0</v>
      </c>
      <c r="E40" s="178">
        <f>Капитал!E42</f>
        <v>0</v>
      </c>
      <c r="F40" s="178">
        <f>Капитал!F42</f>
        <v>0</v>
      </c>
      <c r="G40" s="128">
        <f>Капитал!G42</f>
        <v>0</v>
      </c>
    </row>
    <row r="41" spans="1:7" x14ac:dyDescent="0.25">
      <c r="A41" s="177" t="s">
        <v>152</v>
      </c>
      <c r="B41" s="178">
        <f>Капитал!B43</f>
        <v>0</v>
      </c>
      <c r="C41" s="178">
        <f>Капитал!C43</f>
        <v>0</v>
      </c>
      <c r="D41" s="178">
        <f>Капитал!D43</f>
        <v>0</v>
      </c>
      <c r="E41" s="178">
        <f>Капитал!E43</f>
        <v>0</v>
      </c>
      <c r="F41" s="178">
        <f>Капитал!F43</f>
        <v>0</v>
      </c>
      <c r="G41" s="128">
        <f>Капитал!G43</f>
        <v>0</v>
      </c>
    </row>
    <row r="42" spans="1:7" x14ac:dyDescent="0.25">
      <c r="A42" s="177" t="s">
        <v>153</v>
      </c>
      <c r="B42" s="178">
        <f>Капитал!B44</f>
        <v>0</v>
      </c>
      <c r="C42" s="178">
        <f>Капитал!C44</f>
        <v>0</v>
      </c>
      <c r="D42" s="178">
        <f>Капитал!D44</f>
        <v>0</v>
      </c>
      <c r="E42" s="178">
        <f>Капитал!E44</f>
        <v>0</v>
      </c>
      <c r="F42" s="178">
        <f>Капитал!F44</f>
        <v>0</v>
      </c>
      <c r="G42" s="128">
        <f>Капитал!G44</f>
        <v>0</v>
      </c>
    </row>
    <row r="43" spans="1:7" x14ac:dyDescent="0.25">
      <c r="A43" s="177" t="s">
        <v>154</v>
      </c>
      <c r="B43" s="178">
        <f>Капитал!B45</f>
        <v>0</v>
      </c>
      <c r="C43" s="178">
        <f>Капитал!C45</f>
        <v>0</v>
      </c>
      <c r="D43" s="178">
        <f>Капитал!D45</f>
        <v>0</v>
      </c>
      <c r="E43" s="178">
        <f>Капитал!E45</f>
        <v>0</v>
      </c>
      <c r="F43" s="178">
        <f>Капитал!F45</f>
        <v>0</v>
      </c>
      <c r="G43" s="128">
        <f>Капитал!G45</f>
        <v>0</v>
      </c>
    </row>
    <row r="44" spans="1:7" ht="15.75" customHeight="1" thickBot="1" x14ac:dyDescent="0.3">
      <c r="A44" s="179" t="s">
        <v>155</v>
      </c>
      <c r="B44" s="180">
        <f>Капитал!B46</f>
        <v>0</v>
      </c>
      <c r="C44" s="180">
        <f>Капитал!C46</f>
        <v>0</v>
      </c>
      <c r="D44" s="180">
        <f>Капитал!D46</f>
        <v>0</v>
      </c>
      <c r="E44" s="180">
        <f>Капитал!E46</f>
        <v>0</v>
      </c>
      <c r="F44" s="180">
        <f>Капитал!F46</f>
        <v>0</v>
      </c>
      <c r="G44" s="128">
        <f>Капитал!G46</f>
        <v>0</v>
      </c>
    </row>
    <row r="45" spans="1:7" ht="14.4" thickTop="1" thickBot="1" x14ac:dyDescent="0.3">
      <c r="A45" s="126" t="s">
        <v>158</v>
      </c>
      <c r="B45" s="129">
        <f>Капитал!B47</f>
        <v>360969</v>
      </c>
      <c r="C45" s="129">
        <f>Капитал!C47</f>
        <v>0</v>
      </c>
      <c r="D45" s="129">
        <f>Капитал!D47</f>
        <v>880756</v>
      </c>
      <c r="E45" s="129">
        <f>Капитал!E47</f>
        <v>950939</v>
      </c>
      <c r="F45" s="129">
        <f>Капитал!F47</f>
        <v>0</v>
      </c>
      <c r="G45" s="129">
        <f>Капитал!G47</f>
        <v>2192664</v>
      </c>
    </row>
    <row r="46" spans="1:7" ht="13.8" thickTop="1" x14ac:dyDescent="0.25">
      <c r="A46" s="117"/>
      <c r="B46" s="117"/>
      <c r="C46" s="117"/>
      <c r="D46" s="117"/>
      <c r="E46" s="117"/>
      <c r="F46" s="117"/>
      <c r="G46" s="117"/>
    </row>
    <row r="47" spans="1:7" x14ac:dyDescent="0.25">
      <c r="A47" s="117"/>
      <c r="B47" s="117"/>
      <c r="C47" s="117"/>
      <c r="D47" s="117"/>
      <c r="E47" s="117"/>
      <c r="F47" s="117"/>
      <c r="G47" s="117"/>
    </row>
    <row r="48" spans="1:7" x14ac:dyDescent="0.25">
      <c r="A48" s="117"/>
      <c r="B48" s="117"/>
      <c r="C48" s="117"/>
      <c r="D48" s="117"/>
      <c r="E48" s="117"/>
      <c r="F48" s="117"/>
      <c r="G48" s="117"/>
    </row>
  </sheetData>
  <sheetProtection password="B44F" sheet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ФИ-Почетна</vt:lpstr>
      <vt:lpstr>Биланс на состојба</vt:lpstr>
      <vt:lpstr>Биланс на успех - функција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функција'!Print_Area</vt:lpstr>
      <vt:lpstr>Капитал!Print_Area</vt:lpstr>
      <vt:lpstr>'Паричен тек'!Print_Area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k.shtrleski@mermeren.com</cp:lastModifiedBy>
  <cp:lastPrinted>2024-02-28T08:34:11Z</cp:lastPrinted>
  <dcterms:created xsi:type="dcterms:W3CDTF">2008-02-12T15:15:13Z</dcterms:created>
  <dcterms:modified xsi:type="dcterms:W3CDTF">2024-02-28T08:53:26Z</dcterms:modified>
</cp:coreProperties>
</file>