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3250" windowHeight="13170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B9" i="7"/>
  <c r="B24" i="24" l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2" i="25"/>
  <c r="D9" i="24" s="1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26" i="13"/>
  <c r="D41" i="7"/>
  <c r="D40" i="6" s="1"/>
  <c r="D42" i="7"/>
  <c r="D41" i="6" s="1"/>
  <c r="D43" i="7"/>
  <c r="D42" i="6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/>
  <c r="D25" i="7"/>
  <c r="D24" i="6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D19" i="25" l="1"/>
  <c r="D16" i="24" s="1"/>
  <c r="C11" i="25"/>
  <c r="C34" i="25" s="1"/>
  <c r="C31" i="24" s="1"/>
  <c r="E33" i="22"/>
  <c r="E33" i="20" s="1"/>
  <c r="C47" i="12"/>
  <c r="C45" i="13" s="1"/>
  <c r="G28" i="12"/>
  <c r="G26" i="13" s="1"/>
  <c r="C47" i="7"/>
  <c r="C46" i="6" s="1"/>
  <c r="D29" i="7"/>
  <c r="D28" i="6" s="1"/>
  <c r="B47" i="7"/>
  <c r="C34" i="24"/>
  <c r="C56" i="25"/>
  <c r="C53" i="24" s="1"/>
  <c r="D51" i="25"/>
  <c r="D48" i="24" s="1"/>
  <c r="D13" i="25"/>
  <c r="D10" i="24" s="1"/>
  <c r="B48" i="24"/>
  <c r="B39" i="24"/>
  <c r="D37" i="25"/>
  <c r="D34" i="24" s="1"/>
  <c r="B56" i="25"/>
  <c r="D27" i="25"/>
  <c r="D24" i="24" s="1"/>
  <c r="B16" i="24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0" i="24"/>
  <c r="D12" i="20"/>
  <c r="B38" i="6"/>
  <c r="B10" i="24"/>
  <c r="C10" i="24"/>
  <c r="D26" i="13"/>
  <c r="E47" i="12"/>
  <c r="E45" i="13" s="1"/>
  <c r="C8" i="24" l="1"/>
  <c r="G47" i="12"/>
  <c r="G45" i="13" s="1"/>
  <c r="C48" i="6"/>
  <c r="B46" i="6"/>
  <c r="D47" i="7"/>
  <c r="D46" i="6" s="1"/>
  <c r="D56" i="25"/>
  <c r="D53" i="24" s="1"/>
  <c r="D42" i="25"/>
  <c r="D39" i="24" s="1"/>
  <c r="B53" i="24"/>
  <c r="C32" i="22"/>
  <c r="C32" i="20" s="1"/>
  <c r="C11" i="20"/>
  <c r="D32" i="20"/>
  <c r="D41" i="22"/>
  <c r="D11" i="25"/>
  <c r="D8" i="24" s="1"/>
  <c r="B34" i="25"/>
  <c r="B8" i="24"/>
  <c r="B48" i="6"/>
  <c r="D49" i="7"/>
  <c r="D48" i="6" s="1"/>
  <c r="C41" i="22" l="1"/>
  <c r="C41" i="20" s="1"/>
  <c r="E32" i="22"/>
  <c r="E32" i="20" s="1"/>
  <c r="D34" i="25"/>
  <c r="D31" i="24" s="1"/>
  <c r="B31" i="24"/>
  <c r="D41" i="20"/>
  <c r="D43" i="22"/>
  <c r="E41" i="22" l="1"/>
  <c r="E41" i="20" s="1"/>
  <c r="C43" i="22"/>
  <c r="C45" i="22" s="1"/>
  <c r="D43" i="20"/>
  <c r="D45" i="22"/>
  <c r="C43" i="20" l="1"/>
  <c r="E43" i="22"/>
  <c r="E43" i="20" s="1"/>
  <c r="E45" i="22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<sst xmlns="http://schemas.openxmlformats.org/spreadsheetml/2006/main" count="475" uniqueCount="381">
  <si>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</si>
  <si>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</si>
  <si>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</si>
  <si>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</si>
  <si>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</si>
  <si>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</si>
  <si>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</si>
  <si>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</si>
  <si>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</si>
  <si>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</si>
  <si>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</si>
  <si>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</si>
  <si>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</si>
  <si>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</si>
  <si>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</si>
  <si>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</si>
  <si>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</si>
  <si>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</si>
  <si>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</si>
  <si>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</si>
  <si>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</si>
  <si>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</si>
  <si>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</si>
  <si>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</si>
  <si>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</si>
  <si>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</si>
  <si>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</si>
  <si>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</si>
  <si>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</si>
  <si>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</si>
  <si>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</si>
  <si>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</si>
  <si>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</si>
  <si>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</si>
  <si>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</si>
  <si>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</si>
  <si>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</si>
  <si>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</si>
  <si>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</si>
  <si>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</si>
  <si>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</si>
  <si>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</si>
  <si>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</si>
  <si>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</si>
  <si>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</si>
  <si>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</si>
  <si>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</si>
  <si>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</si>
  <si>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</si>
  <si>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</si>
  <si>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</si>
  <si>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</si>
  <si>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</si>
  <si>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</si>
  <si>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</si>
  <si>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</si>
  <si>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</si>
  <si>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</si>
  <si>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</si>
  <si>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</si>
  <si>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</si>
  <si>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</si>
  <si>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</si>
  <si>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</si>
  <si>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</si>
  <si>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</si>
  <si>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</si>
  <si>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</si>
  <si>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</si>
  <si>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</si>
  <si>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</si>
  <si>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</si>
  <si>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</si>
  <si>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</si>
  <si>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</si>
  <si>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</si>
  <si>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</si>
  <si>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</si>
  <si>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</si>
  <si>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</si>
  <si>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</si>
  <si>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</si>
  <si>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</si>
  <si>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</si>
  <si>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</si>
  <si>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</si>
  <si>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</si>
  <si>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</si>
  <si>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</si>
  <si>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</si>
  <si>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</si>
  <si>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</si>
  <si>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</si>
  <si>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</si>
  <si>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</si>
  <si>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</si>
  <si>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</si>
  <si>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</si>
  <si>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</si>
  <si>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</si>
  <si>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</si>
  <si>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</si>
  <si>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</si>
  <si>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</si>
  <si>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</si>
  <si>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</si>
  <si>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</si>
  <si>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</si>
  <si>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</si>
  <si>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</si>
  <si>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</si>
  <si>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</si>
  <si>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</si>
  <si>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</si>
  <si>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</si>
  <si>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</si>
  <si>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</si>
  <si>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</si>
  <si>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</si>
  <si>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</si>
  <si>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</si>
  <si>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</si>
  <si>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</si>
  <si>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</si>
  <si>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</si>
  <si>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</si>
  <si>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</si>
  <si>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</si>
  <si>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</si>
  <si>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</si>
  <si>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</si>
  <si>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</si>
  <si>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</si>
  <si>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</si>
  <si>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</si>
  <si>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</si>
  <si>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</si>
  <si>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</si>
  <si>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</si>
  <si>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</si>
  <si>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</si>
  <si>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</si>
  <si>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</si>
  <si>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</si>
  <si>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</si>
  <si>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</si>
  <si>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</si>
  <si>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</si>
  <si>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</si>
  <si>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</si>
  <si>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</si>
  <si>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</si>
  <si>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</si>
  <si>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</si>
  <si>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</si>
  <si>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</si>
  <si>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</si>
  <si>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</si>
  <si>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</si>
  <si>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</si>
  <si>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</si>
  <si>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</si>
  <si>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</si>
  <si>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</si>
  <si>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</si>
  <si>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</si>
  <si>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</si>
  <si>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</si>
  <si>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</si>
  <si>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</si>
  <si>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</si>
  <si>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</si>
  <si>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</si>
  <si>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</si>
  <si>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</si>
  <si>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</si>
  <si>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</si>
  <si>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</si>
  <si>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</si>
  <si>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</si>
  <si>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</si>
  <si>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</si>
  <si>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</si>
  <si>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</si>
  <si>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</si>
  <si>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</si>
  <si>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</si>
  <si>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</si>
  <si>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</si>
  <si>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</si>
  <si>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</si>
  <si>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</si>
  <si>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</si>
  <si>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</si>
  <si>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</si>
  <si>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</si>
  <si>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</si>
  <si>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</si>
  <si>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</si>
  <si>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</si>
  <si>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</si>
  <si>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</si>
  <si>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</si>
  <si>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</si>
  <si>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</si>
  <si>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</si>
  <si>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</si>
  <si>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</si>
  <si>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</si>
  <si>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</si>
  <si>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</si>
  <si>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</si>
  <si>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</si>
  <si>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</si>
  <si>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</si>
  <si>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</si>
  <si>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</si>
  <si>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</si>
  <si>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</si>
  <si>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</si>
  <si>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</si>
  <si>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</si>
  <si>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</si>
  <si>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</si>
  <si>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</si>
  <si>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</si>
  <si>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</si>
  <si>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</si>
  <si>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</si>
  <si>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</si>
  <si>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</si>
  <si>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</si>
  <si>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</si>
  <si>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</si>
  <si>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</si>
  <si>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</si>
  <si>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</si>
  <si>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</si>
  <si>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</si>
  <si>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</si>
  <si>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</si>
  <si>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</si>
  <si>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</si>
  <si>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</si>
  <si>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</si>
  <si>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</si>
  <si>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</si>
  <si>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</si>
  <si>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</si>
  <si>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</si>
  <si>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</si>
  <si>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</si>
  <si>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</si>
  <si>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</si>
  <si>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</si>
  <si>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</si>
  <si>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</si>
  <si>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</si>
  <si>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</si>
  <si>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</si>
  <si>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</si>
  <si>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</si>
  <si>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</si>
  <si>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</si>
  <si>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</si>
  <si>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</si>
  <si>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</si>
  <si>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</si>
  <si>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</si>
  <si>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</si>
  <si>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</si>
  <si>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</si>
  <si>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</si>
  <si>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</si>
  <si>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</si>
  <si>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</si>
  <si>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</si>
  <si>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</si>
  <si>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</si>
  <si>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</si>
  <si>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</si>
  <si>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</si>
  <si>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</si>
  <si>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</si>
  <si>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</si>
  <si>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</si>
  <si>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</si>
  <si>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</si>
  <si>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</si>
  <si>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</si>
  <si>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</si>
  <si>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</si>
  <si>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</si>
  <si>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</si>
  <si>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</si>
  <si>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</si>
  <si>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</si>
  <si>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</si>
  <si>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</si>
  <si>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</si>
  <si>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</si>
  <si>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</si>
  <si>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</si>
  <si>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</si>
  <si>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</si>
  <si>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</si>
  <si>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</si>
  <si>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</si>
  <si>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</si>
  <si>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</si>
  <si>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</si>
  <si>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</si>
  <si>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</si>
  <si>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</si>
  <si>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</si>
  <si>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</si>
  <si>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</si>
  <si>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</si>
  <si>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</si>
  <si>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</si>
  <si>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</si>
  <si>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</si>
  <si>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</si>
  <si>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</si>
  <si>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</si>
  <si>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</si>
  <si>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</si>
  <si>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</si>
  <si>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</si>
  <si>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</si>
  <si>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</si>
  <si>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</si>
  <si>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</si>
  <si>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</si>
  <si>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</si>
  <si>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</si>
  <si>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</si>
  <si>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</si>
  <si>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</si>
  <si>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</si>
  <si>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</si>
  <si>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</si>
  <si>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</si>
  <si>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</si>
  <si>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</si>
  <si>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</si>
  <si>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</si>
  <si>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</si>
  <si>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</si>
  <si>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</si>
  <si>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</si>
  <si>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</si>
  <si>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</si>
  <si>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</si>
  <si>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</si>
  <si>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</si>
  <si>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</si>
  <si>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</si>
  <si>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</si>
  <si>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</si>
  <si>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</si>
  <si>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</si>
  <si>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</si>
  <si>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</si>
  <si>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</si>
  <si>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</si>
  <si>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</si>
  <si>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</si>
  <si>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</si>
  <si>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</si>
  <si>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</si>
  <si>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</si>
  <si>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</si>
  <si>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</si>
  <si>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</si>
  <si>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</si>
  <si>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</si>
  <si>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</si>
  <si>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</si>
  <si>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</si>
  <si>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ПЕЛИСТЕРКА А.Д.Скопје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</si>
</sst>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B29" sqref="B29:H29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4010876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2023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2" zoomScale="120" workbookViewId="0">
      <selection activeCell="D13" sqref="D13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ПЕЛИСТЕРКА А.Д.Скопје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2023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346746</v>
      </c>
      <c r="C11" s="75">
        <f>C12+C13+C18+C19+C25+C26</f>
        <v>349338</v>
      </c>
      <c r="D11" s="75">
        <f t="shared" ref="D11:D35" si="0">IF(B11&lt;=0,0,C11/B11*100)</f>
        <v>100.74752124033155</v>
      </c>
      <c r="F11" s="111"/>
    </row>
    <row r="12" spans="1:6" ht="14.25" thickTop="1" thickBot="1" x14ac:dyDescent="0.25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 x14ac:dyDescent="0.25">
      <c r="A13" s="87" t="s">
        <v>294</v>
      </c>
      <c r="B13" s="75">
        <v>130857</v>
      </c>
      <c r="C13" s="75">
        <f>SUM(C14:C17)</f>
        <v>133449</v>
      </c>
      <c r="D13" s="75">
        <f t="shared" si="0"/>
        <v>101.98078818863338</v>
      </c>
      <c r="F13" s="111"/>
    </row>
    <row r="14" spans="1:6" ht="14.25" thickTop="1" thickBot="1" x14ac:dyDescent="0.25">
      <c r="A14" s="88" t="s">
        <v>298</v>
      </c>
      <c r="B14" s="77">
        <v>66795</v>
      </c>
      <c r="C14" s="77">
        <v>65098</v>
      </c>
      <c r="D14" s="76">
        <f t="shared" si="0"/>
        <v>97.459390672954555</v>
      </c>
      <c r="F14" s="111"/>
    </row>
    <row r="15" spans="1:6" ht="27" thickTop="1" thickBot="1" x14ac:dyDescent="0.25">
      <c r="A15" s="88" t="s">
        <v>259</v>
      </c>
      <c r="B15" s="77">
        <v>42796</v>
      </c>
      <c r="C15" s="77">
        <v>47085</v>
      </c>
      <c r="D15" s="76">
        <f t="shared" si="0"/>
        <v>110.02196466959529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21266</v>
      </c>
      <c r="C17" s="77">
        <v>21266</v>
      </c>
      <c r="D17" s="76">
        <f t="shared" si="0"/>
        <v>100</v>
      </c>
      <c r="F17" s="111"/>
    </row>
    <row r="18" spans="1:6" ht="14.25" thickTop="1" thickBot="1" x14ac:dyDescent="0.25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v>215889</v>
      </c>
      <c r="C19" s="75">
        <f>SUM(C20:C24)</f>
        <v>215889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23573</v>
      </c>
      <c r="C21" s="77">
        <v>23573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192003</v>
      </c>
      <c r="C23" s="77">
        <v>192003</v>
      </c>
      <c r="D23" s="76">
        <f t="shared" si="0"/>
        <v>100</v>
      </c>
      <c r="F23" s="111"/>
    </row>
    <row r="24" spans="1:6" ht="14.25" thickTop="1" thickBot="1" x14ac:dyDescent="0.25">
      <c r="A24" s="88" t="s">
        <v>262</v>
      </c>
      <c r="B24" s="77">
        <v>313</v>
      </c>
      <c r="C24" s="77">
        <v>313</v>
      </c>
      <c r="D24" s="76">
        <f t="shared" si="0"/>
        <v>100</v>
      </c>
      <c r="F24" s="111"/>
    </row>
    <row r="25" spans="1:6" ht="15.75" customHeight="1" thickTop="1" thickBot="1" x14ac:dyDescent="0.25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v>670164</v>
      </c>
      <c r="C27" s="75">
        <f>SUM(C28:C33)</f>
        <v>723175</v>
      </c>
      <c r="D27" s="75">
        <f t="shared" si="0"/>
        <v>107.91015333560144</v>
      </c>
      <c r="F27" s="111"/>
    </row>
    <row r="28" spans="1:6" ht="14.25" thickTop="1" thickBot="1" x14ac:dyDescent="0.25">
      <c r="A28" s="89" t="s">
        <v>166</v>
      </c>
      <c r="B28" s="77">
        <v>163062</v>
      </c>
      <c r="C28" s="77">
        <v>171960</v>
      </c>
      <c r="D28" s="76">
        <f t="shared" si="0"/>
        <v>105.45682010523605</v>
      </c>
      <c r="F28" s="111"/>
    </row>
    <row r="29" spans="1:6" ht="15.75" customHeight="1" thickTop="1" thickBot="1" x14ac:dyDescent="0.25">
      <c r="A29" s="89" t="s">
        <v>167</v>
      </c>
      <c r="B29" s="77">
        <v>375274</v>
      </c>
      <c r="C29" s="77">
        <v>413453</v>
      </c>
      <c r="D29" s="76">
        <f t="shared" si="0"/>
        <v>110.17363313205817</v>
      </c>
      <c r="F29" s="111"/>
    </row>
    <row r="30" spans="1:6" ht="14.25" thickTop="1" thickBot="1" x14ac:dyDescent="0.25">
      <c r="A30" s="89" t="s">
        <v>168</v>
      </c>
      <c r="B30" s="77">
        <v>117835</v>
      </c>
      <c r="C30" s="77">
        <v>128915</v>
      </c>
      <c r="D30" s="76">
        <f t="shared" si="0"/>
        <v>109.40297874146052</v>
      </c>
      <c r="F30" s="111"/>
    </row>
    <row r="31" spans="1:6" ht="14.25" thickTop="1" thickBot="1" x14ac:dyDescent="0.25">
      <c r="A31" s="89" t="s">
        <v>169</v>
      </c>
      <c r="B31" s="77"/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11069</v>
      </c>
      <c r="C32" s="77">
        <v>5923</v>
      </c>
      <c r="D32" s="76">
        <f t="shared" si="0"/>
        <v>53.509802150149063</v>
      </c>
      <c r="F32" s="111"/>
    </row>
    <row r="33" spans="1:6" ht="14.25" thickTop="1" thickBot="1" x14ac:dyDescent="0.25">
      <c r="A33" s="89" t="s">
        <v>302</v>
      </c>
      <c r="B33" s="77">
        <v>2924</v>
      </c>
      <c r="C33" s="77">
        <v>2924</v>
      </c>
      <c r="D33" s="76">
        <f t="shared" si="0"/>
        <v>100</v>
      </c>
      <c r="F33" s="111"/>
    </row>
    <row r="34" spans="1:6" ht="14.25" thickTop="1" thickBot="1" x14ac:dyDescent="0.25">
      <c r="A34" s="90" t="s">
        <v>173</v>
      </c>
      <c r="B34" s="75">
        <f>B11+B27</f>
        <v>1016910</v>
      </c>
      <c r="C34" s="75">
        <f>C11+C27</f>
        <v>1072513</v>
      </c>
      <c r="D34" s="75">
        <f t="shared" si="0"/>
        <v>105.46783884512887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v>571702</v>
      </c>
      <c r="C37" s="75">
        <f>(SUM(C38:C41))</f>
        <v>598552</v>
      </c>
      <c r="D37" s="75">
        <f t="shared" ref="D37:D57" si="1">IF(B37&lt;=0,0,C37/B37*100)</f>
        <v>104.69650272344684</v>
      </c>
      <c r="F37" s="111"/>
    </row>
    <row r="38" spans="1:6" ht="14.25" thickTop="1" thickBot="1" x14ac:dyDescent="0.25">
      <c r="A38" s="88" t="s">
        <v>299</v>
      </c>
      <c r="B38" s="77">
        <v>156505</v>
      </c>
      <c r="C38" s="77">
        <v>156505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129222</v>
      </c>
      <c r="C39" s="77">
        <v>129500</v>
      </c>
      <c r="D39" s="76">
        <f t="shared" si="1"/>
        <v>100.21513364597358</v>
      </c>
      <c r="F39" s="111"/>
    </row>
    <row r="40" spans="1:6" ht="14.25" thickTop="1" thickBot="1" x14ac:dyDescent="0.25">
      <c r="A40" s="88" t="s">
        <v>128</v>
      </c>
      <c r="B40" s="77">
        <v>285975</v>
      </c>
      <c r="C40" s="77">
        <v>312547</v>
      </c>
      <c r="D40" s="76">
        <f t="shared" si="1"/>
        <v>109.29172130430982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v>445208</v>
      </c>
      <c r="C42" s="75">
        <f>C43+C51</f>
        <v>473961</v>
      </c>
      <c r="D42" s="75">
        <f t="shared" si="1"/>
        <v>106.45832958976477</v>
      </c>
      <c r="F42" s="111"/>
    </row>
    <row r="43" spans="1:6" ht="14.25" thickTop="1" thickBot="1" x14ac:dyDescent="0.25">
      <c r="A43" s="90" t="s">
        <v>178</v>
      </c>
      <c r="B43" s="75">
        <f>SUM(B44:B50)</f>
        <v>329650</v>
      </c>
      <c r="C43" s="75">
        <f>SUM(C44:C50)</f>
        <v>317862</v>
      </c>
      <c r="D43" s="75">
        <f t="shared" si="1"/>
        <v>96.424086151979367</v>
      </c>
      <c r="F43" s="111"/>
    </row>
    <row r="44" spans="1:6" ht="14.25" thickTop="1" thickBot="1" x14ac:dyDescent="0.25">
      <c r="A44" s="88" t="s">
        <v>179</v>
      </c>
      <c r="B44" s="77">
        <v>154914</v>
      </c>
      <c r="C44" s="77">
        <v>125518</v>
      </c>
      <c r="D44" s="76">
        <f t="shared" si="1"/>
        <v>81.024310262468219</v>
      </c>
      <c r="F44" s="107"/>
    </row>
    <row r="45" spans="1:6" ht="14.25" thickTop="1" thickBot="1" x14ac:dyDescent="0.25">
      <c r="A45" s="89" t="s">
        <v>266</v>
      </c>
      <c r="B45" s="77">
        <v>141646</v>
      </c>
      <c r="C45" s="77">
        <v>169334</v>
      </c>
      <c r="D45" s="76">
        <f t="shared" si="1"/>
        <v>119.54732219759119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5928</v>
      </c>
      <c r="C47" s="77">
        <v>7523</v>
      </c>
      <c r="D47" s="76">
        <f t="shared" si="1"/>
        <v>126.90620782726046</v>
      </c>
      <c r="F47" s="107"/>
    </row>
    <row r="48" spans="1:6" ht="14.25" thickTop="1" thickBot="1" x14ac:dyDescent="0.25">
      <c r="A48" s="89" t="s">
        <v>267</v>
      </c>
      <c r="B48" s="77">
        <v>27162</v>
      </c>
      <c r="C48" s="77">
        <v>15487</v>
      </c>
      <c r="D48" s="76">
        <f t="shared" si="1"/>
        <v>57.017156321331278</v>
      </c>
    </row>
    <row r="49" spans="1:4" ht="14.25" thickTop="1" thickBot="1" x14ac:dyDescent="0.25">
      <c r="A49" s="89" t="s">
        <v>303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115558</v>
      </c>
      <c r="C51" s="75">
        <f>SUM(C52:C55)</f>
        <v>156099</v>
      </c>
      <c r="D51" s="75">
        <f t="shared" si="1"/>
        <v>135.08281555582477</v>
      </c>
    </row>
    <row r="52" spans="1:4" ht="17.25" customHeight="1" thickTop="1" thickBot="1" x14ac:dyDescent="0.25">
      <c r="A52" s="89" t="s">
        <v>326</v>
      </c>
      <c r="B52" s="77">
        <v>115502</v>
      </c>
      <c r="C52" s="77">
        <v>156099</v>
      </c>
      <c r="D52" s="76">
        <f t="shared" si="1"/>
        <v>135.1483091201884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>
        <v>56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1016910</v>
      </c>
      <c r="C56" s="75">
        <f>C37+C43+C51</f>
        <v>1072513</v>
      </c>
      <c r="D56" s="75">
        <f t="shared" si="1"/>
        <v>105.46783884512887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7" sqref="D47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ПЕЛИСТЕРКА А.Д.Скопје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399041</v>
      </c>
      <c r="D11" s="75">
        <f>D12+D18+D19</f>
        <v>424372</v>
      </c>
      <c r="E11" s="75">
        <f>IF(C11&lt;=0,0,D11/C11*100)</f>
        <v>106.34796925629195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398496</v>
      </c>
      <c r="D12" s="76">
        <f>SUM(D13:D14)</f>
        <v>424372</v>
      </c>
      <c r="E12" s="76">
        <f t="shared" ref="E12:E49" si="0">IF(C12&lt;=0,0,D12/C12*100)</f>
        <v>106.4934152413073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342845</v>
      </c>
      <c r="D13" s="77">
        <v>424339</v>
      </c>
      <c r="E13" s="76">
        <f t="shared" si="0"/>
        <v>123.76992518485031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55651</v>
      </c>
      <c r="D14" s="77">
        <v>33</v>
      </c>
      <c r="E14" s="76">
        <f t="shared" si="0"/>
        <v>5.9298125819841514E-2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28323</v>
      </c>
      <c r="D16" s="77">
        <v>21271</v>
      </c>
      <c r="E16" s="76">
        <f t="shared" si="0"/>
        <v>75.101507608657272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21271</v>
      </c>
      <c r="D17" s="77">
        <v>10302</v>
      </c>
      <c r="E17" s="76">
        <f t="shared" si="0"/>
        <v>48.432137652202528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0</v>
      </c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545</v>
      </c>
      <c r="D19" s="77">
        <v>0</v>
      </c>
      <c r="E19" s="76">
        <f t="shared" si="0"/>
        <v>0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358208</v>
      </c>
      <c r="D20" s="75">
        <f>SUM(D21:D31)</f>
        <v>381445</v>
      </c>
      <c r="E20" s="75">
        <f t="shared" si="0"/>
        <v>106.48701313203502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11739</v>
      </c>
      <c r="D21" s="77">
        <v>16198</v>
      </c>
      <c r="E21" s="76">
        <f t="shared" si="0"/>
        <v>137.98449612403101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210621</v>
      </c>
      <c r="D22" s="77">
        <v>213192</v>
      </c>
      <c r="E22" s="76">
        <f t="shared" si="0"/>
        <v>101.22067600096855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46214</v>
      </c>
      <c r="D24" s="77">
        <v>34724</v>
      </c>
      <c r="E24" s="76">
        <f t="shared" si="0"/>
        <v>75.137404249794443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19296</v>
      </c>
      <c r="D25" s="77">
        <v>24843</v>
      </c>
      <c r="E25" s="76">
        <f t="shared" si="0"/>
        <v>128.74689054726369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48520</v>
      </c>
      <c r="D26" s="77">
        <v>53131</v>
      </c>
      <c r="E26" s="76">
        <f t="shared" si="0"/>
        <v>109.5032976092333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14115</v>
      </c>
      <c r="D27" s="77">
        <v>14534</v>
      </c>
      <c r="E27" s="76">
        <f t="shared" si="0"/>
        <v>102.96847325540206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7703</v>
      </c>
      <c r="D31" s="77">
        <v>24823</v>
      </c>
      <c r="E31" s="76">
        <f t="shared" si="0"/>
        <v>322.2510710112943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33781</v>
      </c>
      <c r="D32" s="79">
        <f>D11-D20-D16+D17</f>
        <v>31958</v>
      </c>
      <c r="E32" s="79">
        <f t="shared" si="0"/>
        <v>94.60347532636689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0</v>
      </c>
      <c r="D34" s="77"/>
      <c r="E34" s="76">
        <f t="shared" si="0"/>
        <v>0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>
        <v>0</v>
      </c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10649</v>
      </c>
      <c r="D37" s="75">
        <f>D38+D39+D40</f>
        <v>21468</v>
      </c>
      <c r="E37" s="75">
        <f t="shared" si="0"/>
        <v>201.5963940276082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9530</v>
      </c>
      <c r="D38" s="77">
        <v>16234</v>
      </c>
      <c r="E38" s="76">
        <f t="shared" si="0"/>
        <v>170.34627492130113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1119</v>
      </c>
      <c r="D39" s="77">
        <v>5234</v>
      </c>
      <c r="E39" s="76">
        <f t="shared" si="0"/>
        <v>467.73905272564792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23132</v>
      </c>
      <c r="D41" s="75">
        <f>D32+D33-D37</f>
        <v>10490</v>
      </c>
      <c r="E41" s="75">
        <f t="shared" si="0"/>
        <v>45.348435068303651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23132</v>
      </c>
      <c r="D43" s="75">
        <f>D41+D42</f>
        <v>10490</v>
      </c>
      <c r="E43" s="75">
        <f t="shared" si="0"/>
        <v>45.348435068303651</v>
      </c>
    </row>
    <row r="44" spans="1:7" ht="14.25" thickTop="1" thickBot="1" x14ac:dyDescent="0.25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23132</v>
      </c>
      <c r="D45" s="75">
        <f>D43-D44</f>
        <v>10490</v>
      </c>
      <c r="E45" s="75">
        <f t="shared" si="0"/>
        <v>45.348435068303651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23132</v>
      </c>
      <c r="D47" s="75">
        <f>D45-D46</f>
        <v>10490</v>
      </c>
      <c r="E47" s="75">
        <f t="shared" si="0"/>
        <v>45.348435068303651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23132</v>
      </c>
      <c r="D49" s="75">
        <f>D45+D48</f>
        <v>10490</v>
      </c>
      <c r="E49" s="75">
        <f t="shared" si="0"/>
        <v>45.348435068303651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7" zoomScale="115" workbookViewId="0">
      <selection activeCell="C49" sqref="C49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ПЕЛИСТЕРКА А.Д.Скопје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-131069</v>
      </c>
      <c r="C9" s="38">
        <f>C10+SUM(C12:C28)</f>
        <v>-113686</v>
      </c>
      <c r="D9" s="38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23132</v>
      </c>
      <c r="C10" s="34">
        <v>10490</v>
      </c>
      <c r="D10" s="122">
        <f>IF(B10&lt;=0,0,C10/B10*100)</f>
        <v>45.348435068303651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14115</v>
      </c>
      <c r="C12" s="34">
        <v>14534</v>
      </c>
      <c r="D12" s="122">
        <f t="shared" ref="D12:D28" si="0">IF(B12&lt;=0,0,C12/B12*100)</f>
        <v>102.96847325540206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21271</v>
      </c>
      <c r="C14" s="34">
        <v>-10970</v>
      </c>
      <c r="D14" s="122">
        <f t="shared" si="0"/>
        <v>-51.57256358422265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29073</v>
      </c>
      <c r="C15" s="34">
        <v>21523</v>
      </c>
      <c r="D15" s="122">
        <f t="shared" si="0"/>
        <v>74.030887765280497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-72445</v>
      </c>
      <c r="C16" s="34">
        <v>-12563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5325</v>
      </c>
      <c r="C17" s="34">
        <v>2538</v>
      </c>
      <c r="D17" s="122">
        <f t="shared" si="0"/>
        <v>47.661971830985919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-23972</v>
      </c>
      <c r="C19" s="34">
        <v>-18532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-18044</v>
      </c>
      <c r="C21" s="34">
        <v>-9853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-109524</v>
      </c>
      <c r="C28" s="34">
        <v>-110853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117835</v>
      </c>
      <c r="C29" s="38">
        <f>SUM(C30:C38)</f>
        <v>117444</v>
      </c>
      <c r="D29" s="124">
        <f>IF(B29&lt;=0,0,C29/B29*100)</f>
        <v>99.668180082318486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>
        <v>117835</v>
      </c>
      <c r="C34" s="34">
        <v>117444</v>
      </c>
      <c r="D34" s="122">
        <f t="shared" si="1"/>
        <v>99.668180082318486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0</v>
      </c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-13234</v>
      </c>
      <c r="C47" s="38">
        <f>C9+C29+C39</f>
        <v>3758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2165</v>
      </c>
      <c r="C48" s="34">
        <v>2165</v>
      </c>
      <c r="D48" s="122">
        <f t="shared" si="2"/>
        <v>100</v>
      </c>
      <c r="E48" s="7"/>
      <c r="F48" s="7"/>
    </row>
    <row r="49" spans="1:6" ht="14.25" thickTop="1" thickBot="1" x14ac:dyDescent="0.25">
      <c r="A49" s="37" t="s">
        <v>226</v>
      </c>
      <c r="B49" s="38">
        <v>11069</v>
      </c>
      <c r="C49" s="38">
        <v>5923</v>
      </c>
      <c r="D49" s="38">
        <f t="shared" si="2"/>
        <v>53.509802150149063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110" workbookViewId="0">
      <selection activeCell="E42" sqref="E42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ПЕЛИСТЕРКА А.Д.Скопје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156505</v>
      </c>
      <c r="C9" s="30">
        <v>-280</v>
      </c>
      <c r="D9" s="30">
        <v>123440</v>
      </c>
      <c r="E9" s="30">
        <v>250904</v>
      </c>
      <c r="F9" s="30"/>
      <c r="G9" s="23">
        <f t="shared" ref="G9:G27" si="0">SUM(B9:F9)</f>
        <v>530569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/>
      <c r="F14" s="31"/>
      <c r="G14" s="23">
        <f t="shared" si="0"/>
        <v>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156505</v>
      </c>
      <c r="C28" s="26">
        <f t="shared" si="1"/>
        <v>-280</v>
      </c>
      <c r="D28" s="26">
        <f t="shared" si="1"/>
        <v>123440</v>
      </c>
      <c r="E28" s="26">
        <f t="shared" si="1"/>
        <v>250904</v>
      </c>
      <c r="F28" s="26">
        <f t="shared" si="1"/>
        <v>0</v>
      </c>
      <c r="G28" s="26">
        <f t="shared" si="1"/>
        <v>530569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10490</v>
      </c>
      <c r="F33" s="31"/>
      <c r="G33" s="25">
        <f t="shared" si="2"/>
        <v>10490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>
        <v>18001</v>
      </c>
      <c r="F46" s="32"/>
      <c r="G46" s="25">
        <f t="shared" si="2"/>
        <v>18001</v>
      </c>
    </row>
    <row r="47" spans="1:7" ht="14.25" thickTop="1" thickBot="1" x14ac:dyDescent="0.25">
      <c r="A47" s="22" t="s">
        <v>133</v>
      </c>
      <c r="B47" s="24">
        <f t="shared" ref="B47:G47" si="3">SUM(B28:B46)</f>
        <v>156505</v>
      </c>
      <c r="C47" s="24">
        <f t="shared" si="3"/>
        <v>-280</v>
      </c>
      <c r="D47" s="24">
        <f t="shared" si="3"/>
        <v>123440</v>
      </c>
      <c r="E47" s="24">
        <f t="shared" si="3"/>
        <v>279395</v>
      </c>
      <c r="F47" s="24">
        <f t="shared" si="3"/>
        <v>0</v>
      </c>
      <c r="G47" s="24">
        <f t="shared" si="3"/>
        <v>559060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ПЕЛИСТЕРКА А.Д.Скопје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346746</v>
      </c>
      <c r="C8" s="130">
        <f>'Биланс на состојба'!C11</f>
        <v>349338</v>
      </c>
      <c r="D8" s="130">
        <f>'Биланс на состојба'!D11</f>
        <v>100.74752124033155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130857</v>
      </c>
      <c r="C10" s="130">
        <f>'Биланс на состојба'!C13</f>
        <v>133449</v>
      </c>
      <c r="D10" s="130">
        <f>'Биланс на состојба'!D13</f>
        <v>101.98078818863338</v>
      </c>
    </row>
    <row r="11" spans="1:4" ht="14.25" thickTop="1" thickBot="1" x14ac:dyDescent="0.25">
      <c r="A11" s="133" t="s">
        <v>328</v>
      </c>
      <c r="B11" s="132">
        <f>'Биланс на состојба'!B14</f>
        <v>66795</v>
      </c>
      <c r="C11" s="132">
        <f>'Биланс на состојба'!C14</f>
        <v>65098</v>
      </c>
      <c r="D11" s="134">
        <f>'Биланс на состојба'!D14</f>
        <v>97.459390672954555</v>
      </c>
    </row>
    <row r="12" spans="1:4" ht="14.25" thickTop="1" thickBot="1" x14ac:dyDescent="0.25">
      <c r="A12" s="133" t="s">
        <v>329</v>
      </c>
      <c r="B12" s="132">
        <f>'Биланс на состојба'!B15</f>
        <v>42796</v>
      </c>
      <c r="C12" s="132">
        <f>'Биланс на состојба'!C15</f>
        <v>47085</v>
      </c>
      <c r="D12" s="134">
        <f>'Биланс на состојба'!D15</f>
        <v>110.02196466959529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21266</v>
      </c>
      <c r="C14" s="132">
        <f>'Биланс на состојба'!C17</f>
        <v>21266</v>
      </c>
      <c r="D14" s="134">
        <f>'Биланс на состојба'!D17</f>
        <v>100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215889</v>
      </c>
      <c r="C16" s="130">
        <f>'Биланс на состојба'!C19</f>
        <v>215889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23573</v>
      </c>
      <c r="C18" s="132">
        <f>'Биланс на состојба'!C21</f>
        <v>23573</v>
      </c>
      <c r="D18" s="134">
        <f>'Биланс на состојба'!D21</f>
        <v>100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192003</v>
      </c>
      <c r="C20" s="132">
        <f>'Биланс на состојба'!C23</f>
        <v>192003</v>
      </c>
      <c r="D20" s="134">
        <f>'Биланс на состојба'!D23</f>
        <v>100</v>
      </c>
    </row>
    <row r="21" spans="1:4" ht="14.25" thickTop="1" thickBot="1" x14ac:dyDescent="0.25">
      <c r="A21" s="136" t="s">
        <v>336</v>
      </c>
      <c r="B21" s="132">
        <f>'Биланс на состојба'!B24</f>
        <v>313</v>
      </c>
      <c r="C21" s="132">
        <f>'Биланс на состојба'!C24</f>
        <v>313</v>
      </c>
      <c r="D21" s="134">
        <f>'Биланс на состојба'!D24</f>
        <v>100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670164</v>
      </c>
      <c r="C24" s="132">
        <f>'Биланс на состојба'!C27</f>
        <v>723175</v>
      </c>
      <c r="D24" s="130">
        <f>'Биланс на состојба'!D27</f>
        <v>107.91015333560144</v>
      </c>
    </row>
    <row r="25" spans="1:4" ht="14.25" thickTop="1" thickBot="1" x14ac:dyDescent="0.25">
      <c r="A25" s="131" t="s">
        <v>196</v>
      </c>
      <c r="B25" s="130">
        <f>'Биланс на состојба'!B28</f>
        <v>163062</v>
      </c>
      <c r="C25" s="130">
        <f>'Биланс на состојба'!C28</f>
        <v>171960</v>
      </c>
      <c r="D25" s="134">
        <f>'Биланс на состојба'!D28</f>
        <v>105.45682010523605</v>
      </c>
    </row>
    <row r="26" spans="1:4" ht="14.25" thickTop="1" thickBot="1" x14ac:dyDescent="0.25">
      <c r="A26" s="133" t="s">
        <v>197</v>
      </c>
      <c r="B26" s="132">
        <f>'Биланс на состојба'!B29</f>
        <v>375274</v>
      </c>
      <c r="C26" s="132">
        <f>'Биланс на состојба'!C29</f>
        <v>413453</v>
      </c>
      <c r="D26" s="134">
        <f>'Биланс на состојба'!D29</f>
        <v>110.17363313205817</v>
      </c>
    </row>
    <row r="27" spans="1:4" ht="14.25" thickTop="1" thickBot="1" x14ac:dyDescent="0.25">
      <c r="A27" s="133" t="s">
        <v>337</v>
      </c>
      <c r="B27" s="132">
        <f>'Биланс на состојба'!B30</f>
        <v>117835</v>
      </c>
      <c r="C27" s="132">
        <f>'Биланс на состојба'!C30</f>
        <v>128915</v>
      </c>
      <c r="D27" s="134">
        <f>'Биланс на состојба'!D30</f>
        <v>109.40297874146052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11069</v>
      </c>
      <c r="C29" s="132">
        <f>'Биланс на состојба'!C32</f>
        <v>5923</v>
      </c>
      <c r="D29" s="134">
        <f>'Биланс на состојба'!D32</f>
        <v>53.509802150149063</v>
      </c>
    </row>
    <row r="30" spans="1:4" ht="14.25" thickTop="1" thickBot="1" x14ac:dyDescent="0.25">
      <c r="A30" s="131" t="s">
        <v>338</v>
      </c>
      <c r="B30" s="132">
        <f>'Биланс на состојба'!B33</f>
        <v>2924</v>
      </c>
      <c r="C30" s="132">
        <f>'Биланс на состојба'!C33</f>
        <v>2924</v>
      </c>
      <c r="D30" s="134">
        <f>'Биланс на состојба'!D33</f>
        <v>100</v>
      </c>
    </row>
    <row r="31" spans="1:4" ht="14.25" thickTop="1" thickBot="1" x14ac:dyDescent="0.25">
      <c r="A31" s="137" t="s">
        <v>200</v>
      </c>
      <c r="B31" s="130">
        <f>'Биланс на состојба'!B34</f>
        <v>1016910</v>
      </c>
      <c r="C31" s="130">
        <f>'Биланс на состојба'!C34</f>
        <v>1072513</v>
      </c>
      <c r="D31" s="130">
        <f>'Биланс на состојба'!D34</f>
        <v>105.46783884512887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571702</v>
      </c>
      <c r="C34" s="130">
        <f>'Биланс на состојба'!C37</f>
        <v>598552</v>
      </c>
      <c r="D34" s="130">
        <f>'Биланс на состојба'!D37</f>
        <v>104.69650272344684</v>
      </c>
    </row>
    <row r="35" spans="1:4" ht="14.25" thickTop="1" thickBot="1" x14ac:dyDescent="0.25">
      <c r="A35" s="141" t="s">
        <v>339</v>
      </c>
      <c r="B35" s="132">
        <f>'Биланс на состојба'!B38</f>
        <v>156505</v>
      </c>
      <c r="C35" s="132">
        <f>'Биланс на состојба'!C38</f>
        <v>156505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129222</v>
      </c>
      <c r="C36" s="132">
        <f>'Биланс на состојба'!C39</f>
        <v>129500</v>
      </c>
      <c r="D36" s="134">
        <f>'Биланс на состојба'!D39</f>
        <v>100.21513364597358</v>
      </c>
    </row>
    <row r="37" spans="1:4" ht="14.25" thickTop="1" thickBot="1" x14ac:dyDescent="0.25">
      <c r="A37" s="131" t="s">
        <v>205</v>
      </c>
      <c r="B37" s="132">
        <f>'Биланс на состојба'!B40</f>
        <v>285975</v>
      </c>
      <c r="C37" s="132">
        <f>'Биланс на состојба'!C40</f>
        <v>312547</v>
      </c>
      <c r="D37" s="134">
        <f>'Биланс на состојба'!D40</f>
        <v>109.29172130430982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445208</v>
      </c>
      <c r="C39" s="130">
        <f>'Биланс на состојба'!C42</f>
        <v>473961</v>
      </c>
      <c r="D39" s="130">
        <f>'Биланс на состојба'!D42</f>
        <v>106.45832958976477</v>
      </c>
    </row>
    <row r="40" spans="1:4" ht="14.25" thickTop="1" thickBot="1" x14ac:dyDescent="0.25">
      <c r="A40" s="137" t="s">
        <v>208</v>
      </c>
      <c r="B40" s="130">
        <f>'Биланс на состојба'!B43</f>
        <v>329650</v>
      </c>
      <c r="C40" s="130">
        <f>'Биланс на состојба'!C43</f>
        <v>317862</v>
      </c>
      <c r="D40" s="130">
        <f>'Биланс на состојба'!D43</f>
        <v>96.424086151979367</v>
      </c>
    </row>
    <row r="41" spans="1:4" ht="14.25" thickTop="1" thickBot="1" x14ac:dyDescent="0.25">
      <c r="A41" s="131" t="s">
        <v>209</v>
      </c>
      <c r="B41" s="132">
        <f>'Биланс на состојба'!B44</f>
        <v>154914</v>
      </c>
      <c r="C41" s="132">
        <f>'Биланс на состојба'!C44</f>
        <v>125518</v>
      </c>
      <c r="D41" s="134">
        <f>'Биланс на состојба'!D44</f>
        <v>81.024310262468219</v>
      </c>
    </row>
    <row r="42" spans="1:4" ht="14.25" thickTop="1" thickBot="1" x14ac:dyDescent="0.25">
      <c r="A42" s="133" t="s">
        <v>210</v>
      </c>
      <c r="B42" s="132">
        <f>'Биланс на состојба'!B45</f>
        <v>141646</v>
      </c>
      <c r="C42" s="132">
        <f>'Биланс на состојба'!C45</f>
        <v>169334</v>
      </c>
      <c r="D42" s="134">
        <f>'Биланс на состојба'!D45</f>
        <v>119.54732219759119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5928</v>
      </c>
      <c r="C44" s="132">
        <f>'Биланс на состојба'!C47</f>
        <v>7523</v>
      </c>
      <c r="D44" s="134">
        <f>'Биланс на состојба'!D47</f>
        <v>126.90620782726046</v>
      </c>
    </row>
    <row r="45" spans="1:4" ht="14.25" thickTop="1" thickBot="1" x14ac:dyDescent="0.25">
      <c r="A45" s="133" t="s">
        <v>340</v>
      </c>
      <c r="B45" s="134">
        <f>'Биланс на состојба'!B48</f>
        <v>27162</v>
      </c>
      <c r="C45" s="134">
        <f>'Биланс на состојба'!C48</f>
        <v>15487</v>
      </c>
      <c r="D45" s="134">
        <f>'Биланс на состојба'!D48</f>
        <v>57.017156321331278</v>
      </c>
    </row>
    <row r="46" spans="1:4" ht="14.25" thickTop="1" thickBot="1" x14ac:dyDescent="0.25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115558</v>
      </c>
      <c r="C48" s="130">
        <f>'Биланс на состојба'!C51</f>
        <v>156099</v>
      </c>
      <c r="D48" s="130">
        <f>'Биланс на состојба'!D51</f>
        <v>135.08281555582477</v>
      </c>
    </row>
    <row r="49" spans="1:4" ht="14.25" thickTop="1" thickBot="1" x14ac:dyDescent="0.25">
      <c r="A49" s="133" t="s">
        <v>214</v>
      </c>
      <c r="B49" s="132">
        <f>'Биланс на состојба'!B52</f>
        <v>115502</v>
      </c>
      <c r="C49" s="132">
        <f>'Биланс на состојба'!C52</f>
        <v>156099</v>
      </c>
      <c r="D49" s="134">
        <f>'Биланс на состојба'!D52</f>
        <v>135.1483091201884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56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1016910</v>
      </c>
      <c r="C53" s="130">
        <f>'Биланс на состојба'!C56</f>
        <v>1072513</v>
      </c>
      <c r="D53" s="130">
        <f>'Биланс на состојба'!D56</f>
        <v>105.46783884512887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ПЕЛИСТЕРКА А.Д.Скопје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399041</v>
      </c>
      <c r="D11" s="130">
        <f>'Биланс на успех - природа'!D11</f>
        <v>424372</v>
      </c>
      <c r="E11" s="130">
        <f>'Биланс на успех - природа'!E11</f>
        <v>106.34796925629195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398496</v>
      </c>
      <c r="D12" s="134">
        <f>'Биланс на успех - природа'!D12</f>
        <v>424372</v>
      </c>
      <c r="E12" s="134">
        <f>'Биланс на успех - природа'!E12</f>
        <v>106.4934152413073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342845</v>
      </c>
      <c r="D13" s="163">
        <f>'Биланс на успех - природа'!D13</f>
        <v>424339</v>
      </c>
      <c r="E13" s="134">
        <f>'Биланс на успех - природа'!E13</f>
        <v>123.76992518485031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55651</v>
      </c>
      <c r="D14" s="163">
        <f>'Биланс на успех - природа'!D14</f>
        <v>33</v>
      </c>
      <c r="E14" s="134">
        <f>'Биланс на успех - природа'!E14</f>
        <v>5.9298125819841514E-2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28323</v>
      </c>
      <c r="D16" s="163">
        <f>'Биланс на успех - природа'!D16</f>
        <v>21271</v>
      </c>
      <c r="E16" s="134">
        <f>'Биланс на успех - природа'!E16</f>
        <v>75.101507608657272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21271</v>
      </c>
      <c r="D17" s="163">
        <f>'Биланс на успех - природа'!D17</f>
        <v>10302</v>
      </c>
      <c r="E17" s="134">
        <f>'Биланс на успех - природа'!E17</f>
        <v>48.432137652202528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545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358208</v>
      </c>
      <c r="D20" s="130">
        <f>'Биланс на успех - природа'!D20</f>
        <v>381445</v>
      </c>
      <c r="E20" s="130">
        <f>'Биланс на успех - природа'!E20</f>
        <v>106.48701313203502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11739</v>
      </c>
      <c r="D21" s="163">
        <f>'Биланс на успех - природа'!D21</f>
        <v>16198</v>
      </c>
      <c r="E21" s="134">
        <f>'Биланс на успех - природа'!E21</f>
        <v>137.98449612403101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210621</v>
      </c>
      <c r="D22" s="163">
        <f>'Биланс на успех - природа'!D22</f>
        <v>213192</v>
      </c>
      <c r="E22" s="134">
        <f>'Биланс на успех - природа'!E22</f>
        <v>101.22067600096855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46214</v>
      </c>
      <c r="D24" s="163">
        <f>'Биланс на успех - природа'!D24</f>
        <v>34724</v>
      </c>
      <c r="E24" s="134">
        <f>'Биланс на успех - природа'!E24</f>
        <v>75.137404249794443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19296</v>
      </c>
      <c r="D25" s="163">
        <f>'Биланс на успех - природа'!D25</f>
        <v>24843</v>
      </c>
      <c r="E25" s="134">
        <f>'Биланс на успех - природа'!E25</f>
        <v>128.74689054726369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48520</v>
      </c>
      <c r="D26" s="163">
        <f>'Биланс на успех - природа'!D26</f>
        <v>53131</v>
      </c>
      <c r="E26" s="134">
        <f>'Биланс на успех - природа'!E26</f>
        <v>109.5032976092333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14115</v>
      </c>
      <c r="D27" s="163">
        <f>'Биланс на успех - природа'!D27</f>
        <v>14534</v>
      </c>
      <c r="E27" s="134">
        <f>'Биланс на успех - природа'!E27</f>
        <v>102.96847325540206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7703</v>
      </c>
      <c r="D31" s="163">
        <f>'Биланс на успех - природа'!D31</f>
        <v>24823</v>
      </c>
      <c r="E31" s="134">
        <f>'Биланс на успех - природа'!E31</f>
        <v>322.2510710112943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33781</v>
      </c>
      <c r="D32" s="167">
        <f>'Биланс на успех - природа'!D32</f>
        <v>31958</v>
      </c>
      <c r="E32" s="167">
        <f>'Биланс на успех - природа'!E32</f>
        <v>94.60347532636689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10649</v>
      </c>
      <c r="D37" s="130">
        <f>'Биланс на успех - природа'!D37</f>
        <v>21468</v>
      </c>
      <c r="E37" s="130">
        <f>'Биланс на успех - природа'!E37</f>
        <v>201.5963940276082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9530</v>
      </c>
      <c r="D38" s="163">
        <f>'Биланс на успех - природа'!D38</f>
        <v>16234</v>
      </c>
      <c r="E38" s="134">
        <f>'Биланс на успех - природа'!E38</f>
        <v>170.34627492130113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1119</v>
      </c>
      <c r="D39" s="163">
        <f>'Биланс на успех - природа'!D39</f>
        <v>5234</v>
      </c>
      <c r="E39" s="134">
        <f>'Биланс на успех - природа'!E39</f>
        <v>467.73905272564792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23132</v>
      </c>
      <c r="D41" s="130">
        <f>'Биланс на успех - природа'!D41</f>
        <v>10490</v>
      </c>
      <c r="E41" s="130">
        <f>'Биланс на успех - природа'!E41</f>
        <v>45.348435068303651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23132</v>
      </c>
      <c r="D43" s="130">
        <f>'Биланс на успех - природа'!D43</f>
        <v>10490</v>
      </c>
      <c r="E43" s="130">
        <f>'Биланс на успех - природа'!E43</f>
        <v>45.348435068303651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23132</v>
      </c>
      <c r="D45" s="130">
        <f>'Биланс на успех - природа'!D45</f>
        <v>10490</v>
      </c>
      <c r="E45" s="130">
        <f>'Биланс на успех - природа'!E45</f>
        <v>45.348435068303651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23132</v>
      </c>
      <c r="D47" s="130">
        <f>'Биланс на успех - природа'!D47</f>
        <v>10490</v>
      </c>
      <c r="E47" s="130">
        <f>'Биланс на успех - природа'!E47</f>
        <v>45.348435068303651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23132</v>
      </c>
      <c r="D49" s="130">
        <f>'Биланс на успех - природа'!D49</f>
        <v>10490</v>
      </c>
      <c r="E49" s="130">
        <f>'Биланс на успех - природа'!E49</f>
        <v>45.348435068303651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ПЕЛИСТЕРКА А.Д.Скопје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-131069</v>
      </c>
      <c r="C8" s="178">
        <f>'Паричен тек'!C9</f>
        <v>-113686</v>
      </c>
      <c r="D8" s="178">
        <f>'Паричен тек'!D9</f>
        <v>0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23132</v>
      </c>
      <c r="C9" s="180">
        <f>'Паричен тек'!C10</f>
        <v>10490</v>
      </c>
      <c r="D9" s="180">
        <f>'Паричен тек'!D10</f>
        <v>45.348435068303651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14115</v>
      </c>
      <c r="C11" s="182">
        <f>'Паричен тек'!C12</f>
        <v>14534</v>
      </c>
      <c r="D11" s="182">
        <f>'Паричен тек'!D12</f>
        <v>102.96847325540206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21271</v>
      </c>
      <c r="C13" s="182">
        <f>'Паричен тек'!C14</f>
        <v>-10970</v>
      </c>
      <c r="D13" s="182">
        <f>'Паричен тек'!D14</f>
        <v>-51.57256358422265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29073</v>
      </c>
      <c r="C14" s="182">
        <f>'Паричен тек'!C15</f>
        <v>21523</v>
      </c>
      <c r="D14" s="182">
        <f>'Паричен тек'!D15</f>
        <v>74.030887765280497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-72445</v>
      </c>
      <c r="C15" s="182">
        <f>'Паричен тек'!C16</f>
        <v>-12563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5325</v>
      </c>
      <c r="C16" s="182">
        <f>'Паричен тек'!C17</f>
        <v>2538</v>
      </c>
      <c r="D16" s="182">
        <f>'Паричен тек'!D17</f>
        <v>47.661971830985919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-23972</v>
      </c>
      <c r="C18" s="182">
        <f>'Паричен тек'!C19</f>
        <v>-18532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-18044</v>
      </c>
      <c r="C20" s="182">
        <f>'Паричен тек'!C21</f>
        <v>-9853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-109524</v>
      </c>
      <c r="C27" s="182">
        <f>'Паричен тек'!C28</f>
        <v>-110853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117835</v>
      </c>
      <c r="C28" s="178">
        <f>'Паричен тек'!C29</f>
        <v>117444</v>
      </c>
      <c r="D28" s="178">
        <f>'Паричен тек'!D29</f>
        <v>99.668180082318486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117835</v>
      </c>
      <c r="C33" s="182">
        <f>'Паричен тек'!C34</f>
        <v>117444</v>
      </c>
      <c r="D33" s="182">
        <f>'Паричен тек'!D34</f>
        <v>99.668180082318486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-13234</v>
      </c>
      <c r="C46" s="178">
        <f>'Паричен тек'!C47</f>
        <v>3758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2165</v>
      </c>
      <c r="C47" s="182">
        <f>'Паричен тек'!C48</f>
        <v>2165</v>
      </c>
      <c r="D47" s="182">
        <f>'Паричен тек'!D48</f>
        <v>100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11069</v>
      </c>
      <c r="C48" s="178">
        <f>'Паричен тек'!C49</f>
        <v>5923</v>
      </c>
      <c r="D48" s="178">
        <f>'Паричен тек'!D49</f>
        <v>53.509802150149063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ПЕЛИСТЕРКА А.Д.Скопје</v>
      </c>
      <c r="C2" s="268"/>
      <c r="D2" s="268"/>
      <c r="E2" s="186" t="s">
        <v>327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156505</v>
      </c>
      <c r="C7" s="192">
        <f>Капитал!C9</f>
        <v>-280</v>
      </c>
      <c r="D7" s="192">
        <f>Капитал!D9</f>
        <v>123440</v>
      </c>
      <c r="E7" s="192">
        <f>Капитал!E9</f>
        <v>250904</v>
      </c>
      <c r="F7" s="192">
        <f>Капитал!F9</f>
        <v>0</v>
      </c>
      <c r="G7" s="193">
        <f>Капитал!G9</f>
        <v>530569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0</v>
      </c>
      <c r="F12" s="195">
        <f>Капитал!F14</f>
        <v>0</v>
      </c>
      <c r="G12" s="193">
        <f>Капитал!G14</f>
        <v>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156505</v>
      </c>
      <c r="C26" s="199">
        <f>Капитал!C28</f>
        <v>-280</v>
      </c>
      <c r="D26" s="199">
        <f>Капитал!D28</f>
        <v>123440</v>
      </c>
      <c r="E26" s="199">
        <f>Капитал!E28</f>
        <v>250904</v>
      </c>
      <c r="F26" s="199">
        <f>Капитал!F28</f>
        <v>0</v>
      </c>
      <c r="G26" s="199">
        <f>Капитал!G28</f>
        <v>530569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10490</v>
      </c>
      <c r="F31" s="195">
        <f>Капитал!F33</f>
        <v>0</v>
      </c>
      <c r="G31" s="201">
        <f>Капитал!G33</f>
        <v>10490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18001</v>
      </c>
      <c r="F44" s="197">
        <f>Капитал!F46</f>
        <v>0</v>
      </c>
      <c r="G44" s="201">
        <f>Капитал!G46</f>
        <v>18001</v>
      </c>
    </row>
    <row r="45" spans="1:7" ht="14.25" thickTop="1" thickBot="1" x14ac:dyDescent="0.25">
      <c r="A45" s="198" t="s">
        <v>158</v>
      </c>
      <c r="B45" s="199">
        <f>Капитал!B47</f>
        <v>156505</v>
      </c>
      <c r="C45" s="199">
        <f>Капитал!C47</f>
        <v>-280</v>
      </c>
      <c r="D45" s="199">
        <f>Капитал!D47</f>
        <v>123440</v>
      </c>
      <c r="E45" s="199">
        <f>Капитал!E47</f>
        <v>279395</v>
      </c>
      <c r="F45" s="199">
        <f>Капитал!F47</f>
        <v>0</v>
      </c>
      <c r="G45" s="199">
        <f>Капитал!G47</f>
        <v>559060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2023-04-03T12:21:55Z</cp:lastPrinted>
  <dcterms:created xsi:type="dcterms:W3CDTF">2008-02-12T15:15:13Z</dcterms:created>
  <dcterms:modified xsi:type="dcterms:W3CDTF">2024-03-01T15:03:03Z</dcterms:modified>
</cp:coreProperties>
</file>